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лист" sheetId="1" r:id="rId1"/>
  </sheets>
  <definedNames>
    <definedName name="_xlnm._FilterDatabase" localSheetId="0" hidden="1">'лист'!$A$13:$P$163</definedName>
  </definedNames>
  <calcPr fullCalcOnLoad="1"/>
</workbook>
</file>

<file path=xl/sharedStrings.xml><?xml version="1.0" encoding="utf-8"?>
<sst xmlns="http://schemas.openxmlformats.org/spreadsheetml/2006/main" count="557" uniqueCount="213">
  <si>
    <t xml:space="preserve">Приложение № 1 </t>
  </si>
  <si>
    <t>к решению Совета народных депутатов муниципального образования Краснопламенское сельское поселение</t>
  </si>
  <si>
    <t xml:space="preserve">Приложение № 3 </t>
  </si>
  <si>
    <t>От 09.12.2021 № 27</t>
  </si>
  <si>
    <t>Ведомственная структура расходов бюджета муниципального образования Краснопламенское сельское поселение на 2022 год и на плановый период 2023 и 2024 годов</t>
  </si>
  <si>
    <t>(тыс.руб.)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</si>
  <si>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</si>
  <si>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</si>
  <si>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</si>
  <si>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</si>
  <si>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</si>
  <si>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  дов</t>
  </si>
  <si>
    <t>План 
На 2022 год</t>
  </si>
  <si>
    <t>Утв.План 
На 2022 год</t>
  </si>
  <si>
    <t>март</t>
  </si>
  <si>
    <t>План 
На 2023 год</t>
  </si>
  <si>
    <t>План 
На 2024 год</t>
  </si>
  <si>
    <t>Администрация Краснопламенского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</si>
  <si>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</si>
  <si>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</si>
  <si>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</si>
  <si>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</si>
  <si>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Краснопламенского сельского поселения»</t>
  </si>
  <si>
    <t>09</t>
  </si>
  <si>
    <t>Основное мероприятие «Расходы по текущему содержанию органов местного самоуправления и учреждений, наделенных функциями управления»</t>
  </si>
  <si>
    <t>09001</t>
  </si>
  <si>
    <t>Расходы на обеспечение  деятельности учреждений и органов власти  (Закупка товаров, работ и услуг для обеспечения государственных (муниципальных) нужд)</t>
  </si>
  <si>
    <t>0900100020</t>
  </si>
  <si>
    <t>Расходы на обеспечение  деятельности учреждений и органов власти (Иные бюджетные ассигнования)</t>
  </si>
  <si>
    <t>Основное мероприятие «Расходы на уплату налогов на имущество и транспорт»</t>
  </si>
  <si>
    <t>09002</t>
  </si>
  <si>
    <t>0900200020</t>
  </si>
  <si>
    <t>Основное мероприятие «Расходы по укреплению материально-технической базы»</t>
  </si>
  <si>
    <t>09003</t>
  </si>
  <si>
    <t>Расходы на обеспечение деятельности учреждений и органов власти (Закупка товаров, работ и услуг для  обеспечения государственных (муниципальных) нужд)</t>
  </si>
  <si>
    <t>0900300020</t>
  </si>
  <si>
    <t>Непрограммные расходы</t>
  </si>
  <si>
    <t>99</t>
  </si>
  <si>
    <t>Непрограммные расходы органов исполнительной власти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</si>
  <si>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</si>
  <si>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999000Г110</t>
  </si>
  <si>
    <t>100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</si>
  <si>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</si>
  <si>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9990000010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</si>
  <si>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</si>
  <si>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 (Межбюджетные трансферты) </t>
  </si>
  <si>
    <t>9990080030</t>
  </si>
  <si>
    <t>500</t>
  </si>
  <si>
    <t>Обеспечение проведения выборов и референдумов</t>
  </si>
  <si>
    <t>07</t>
  </si>
  <si>
    <t>999</t>
  </si>
  <si>
    <t>Расходы на проведение мероприятий ко дню общероссийского голосования (Закупка товаров, работ и услуг для обеспечения государственных (муниципальных) нужд)</t>
  </si>
  <si>
    <t>999W058530</t>
  </si>
  <si>
    <t>200</t>
  </si>
  <si>
    <t>Расходы на подготовку и проведение выборов (Закупка товаров, работ и услуг для обеспечения государственных (муниципальных) нужд)</t>
  </si>
  <si>
    <t>9990060250</t>
  </si>
  <si>
    <t xml:space="preserve">Резервные фонды </t>
  </si>
  <si>
    <t>11</t>
  </si>
  <si>
    <t>Резервный фонд администрации муниципального образования (Иные бюджетные ассигнования)</t>
  </si>
  <si>
    <t>Другие общегосударственные вопросы</t>
  </si>
  <si>
    <t>13</t>
  </si>
  <si>
    <t>Муниципальная программа «Развитие муниципальной службы в муниципальном образовании Краснопламенское сельское поселение»</t>
  </si>
  <si>
    <t>05</t>
  </si>
  <si>
    <t xml:space="preserve">Основное мероприятие «Размещение информации о деятельности органов местного самоуправления и социально-экономического развития поселения» </t>
  </si>
  <si>
    <t>05001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</si>
  <si>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 обеспечения государственных (муниципальных) нужд)</t>
  </si>
  <si>
    <t>0500122090</t>
  </si>
  <si>
    <t>0900180080</t>
  </si>
  <si>
    <t>Расходы на оказание услуг по бухгалтерскому обслуживанию финансово-хозяйственной деятельности МКУ «АХО Краснопламенского сельского поселения» (Межбюджетные трансферты)</t>
  </si>
  <si>
    <t>090018Б010</t>
  </si>
  <si>
    <t>Расходы на выплаты по оплате труда МКУ «АХО Краснопламенского сельского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</si>
  <si>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090010Б010</t>
  </si>
  <si>
    <t xml:space="preserve">Расходы на обеспечение  деятельности МКУ «АХО Краснопламенского сельского поселения»  (Закупка товаров, работ и услуг для обеспечения государственных (муниципальных) нужд) </t>
  </si>
  <si>
    <t>090010Б020</t>
  </si>
  <si>
    <t>Расходы на обеспечение  деятельности МКУ «АХО Краснопламенского сельского поселения» (Иные бюджетные ассигнования)</t>
  </si>
  <si>
    <t>090020Б020</t>
  </si>
  <si>
    <t xml:space="preserve">Расходы на проведение независимой оценки качества муниципальных услуг в сфере культуры (Закупка товаров, работ и услуг для обеспечения государственных (муниципальных) нужд) </t>
  </si>
  <si>
    <t>9990060200</t>
  </si>
  <si>
    <t>Расходы на мероприятия по проведению оценки и предпродажной подготовки объектов муниципальной собственности (Закупка товаров, работ и услуг для обеспечения государственных (муниципальных) нужд)</t>
  </si>
  <si>
    <t>9990060400</t>
  </si>
  <si>
    <t>Национальная оборона</t>
  </si>
  <si>
    <t>02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</si>
  <si>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</si>
  <si>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</si>
  <si>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</si>
  <si>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</si>
  <si>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</si>
  <si>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</si>
  <si>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</si>
  <si>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</si>
  <si>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«Развитие системы пожарной безопасности на территории муниципального образования Краснопламенское сельское поселение»</t>
  </si>
  <si>
    <t>Основное мероприятие «Проведение противопожарных мероприятий по опашке территории»</t>
  </si>
  <si>
    <t>04001</t>
  </si>
  <si>
    <t>Расходы на проведение противопожарных мероприятий (Закупка товаров, работ и услуг для обеспечения государственных (муниципальных) нужд)</t>
  </si>
  <si>
    <t>0400122010</t>
  </si>
  <si>
    <t>Основное мероприятие «Проведение противопожарных мероприятий по содержанию водоемов»</t>
  </si>
  <si>
    <t>04002</t>
  </si>
  <si>
    <t>0400222010</t>
  </si>
  <si>
    <t>Основное мероприятие «Прочие противопожарные мероприятия»</t>
  </si>
  <si>
    <t>04003</t>
  </si>
  <si>
    <t>0400322010</t>
  </si>
  <si>
    <t>Расходы на участие в предупреждении и ликвидации последствий чрезвычайных ситуаций в границах поселений (Закупка товаров, работ и услуг для  обеспечения государственных (муниципальных) нужд)</t>
  </si>
  <si>
    <t>9990060140</t>
  </si>
  <si>
    <t>Национальная  экономика</t>
  </si>
  <si>
    <t>Общеэкономические вопросы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</si>
  <si>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</si>
  <si>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9990020240</t>
  </si>
  <si>
    <t>800</t>
  </si>
  <si>
    <t>Жилищно-коммунальное хозяйство</t>
  </si>
  <si>
    <t>Жилищное хозяйство</t>
  </si>
  <si>
    <t>Муниципальная программа «Капитальный ремонт многоквартирных домов муниципального образования Краснопламенское сельское поселение»</t>
  </si>
  <si>
    <t>Основное мероприятие «Содержание и ремонт муниципальных помещений»</t>
  </si>
  <si>
    <t>01001</t>
  </si>
  <si>
    <t>Расходы на мероприятия по содержанию и ремонту муниципальных помещений (Закупка товаров, работ и услуг для обеспечения государственных (муниципальных) нужд)</t>
  </si>
  <si>
    <t>0100122060</t>
  </si>
  <si>
    <t>Основное мероприятие «Оплата взносов на  капитальный ремонт многоквартирных домов»</t>
  </si>
  <si>
    <t>01002</t>
  </si>
  <si>
    <t>Расходы на оплату взносов на капитальный ремонт многоквартирных домов (Закупка товаров, работ и услуг для обеспечения государственных (муниципальных) нужд)</t>
  </si>
  <si>
    <t>0100222060</t>
  </si>
  <si>
    <t>Расходы на приобретение и ремонт жилых помещений в муниципальную собственность (Закупка товаров, работ и услуг для  обеспечения государственных (муниципальных) нужд)</t>
  </si>
  <si>
    <t>9990060440</t>
  </si>
  <si>
    <t>Расходы на приобретение и ремонт жилых помещений в муниципальную собственность (Капитальные вложения в объекты недвижимого имущества государственной (муниципальной) собственности)</t>
  </si>
  <si>
    <t>400</t>
  </si>
  <si>
    <t>Коммунальное хозяйство</t>
  </si>
  <si>
    <t>Муниципальная программа «Комплексная программа благоустройства территории Краснопламенского сельского поселения»</t>
  </si>
  <si>
    <t>Основное мероприятие "Создание мест накопления ТКО"</t>
  </si>
  <si>
    <t>02006</t>
  </si>
  <si>
    <t>Расходы на мероприятия по созданию мест накопления ТКО (Закупка товаров, работ и услуг для обеспечения государственных (муниципальных) нужд)</t>
  </si>
  <si>
    <t>020062М010</t>
  </si>
  <si>
    <t>Благоустройство</t>
  </si>
  <si>
    <t>Муниципальная программа  «Комплексная программа благоустройства территории Краснопламенского сельского поселения»</t>
  </si>
  <si>
    <t>Основное мероприятие «Уличное освещение»</t>
  </si>
  <si>
    <t>02001</t>
  </si>
  <si>
    <t>Расходы на оплату уличного освещения (Закупка товаров, работ и услуг для обеспечения государственных (муниципальных) нужд)</t>
  </si>
  <si>
    <t>0200123010</t>
  </si>
  <si>
    <t>Основное мероприятие «Содержание сетей  и установка приборов учета уличного освещения»</t>
  </si>
  <si>
    <t>02002</t>
  </si>
  <si>
    <t>Расходы на содержание сетей уличного освещения (Закупка товаров, работ и услуг для обеспечения государственных (муниципальных) нужд)</t>
  </si>
  <si>
    <t>0200223020</t>
  </si>
  <si>
    <t>Основное мероприятие «Организация и содержание мест захоронения»</t>
  </si>
  <si>
    <t>02003</t>
  </si>
  <si>
    <t>Расходы на организацию и содержание мест захоронения (Закупка товаров, работ и услуг для обеспечения государственных (муниципальных) нужд)</t>
  </si>
  <si>
    <t>0200323030</t>
  </si>
  <si>
    <t>Основное мероприятие «Прочие мероприятия по  благоустройству территории»</t>
  </si>
  <si>
    <t>02004</t>
  </si>
  <si>
    <t>Расходы на прочие мероприятия по благоустройству (Закупка товаров, работ и услуг для обеспечения государственных (муниципальных) нужд)</t>
  </si>
  <si>
    <t>0200423040</t>
  </si>
  <si>
    <t>Основное мероприятие «Ликвидация стихийных свалок»</t>
  </si>
  <si>
    <t>02005</t>
  </si>
  <si>
    <t>Расходы на ликвидацию стихийных свалок (Закупка товаров, работ и услуг для  обеспечения государственных (муниципальных) нужд)</t>
  </si>
  <si>
    <t>0200523050</t>
  </si>
  <si>
    <t>Основное мероприятие «Проведение противопожарных мероприятий по очистке водоемов»</t>
  </si>
  <si>
    <t>0400262010</t>
  </si>
  <si>
    <t>Охрана окружающей среды</t>
  </si>
  <si>
    <t>06</t>
  </si>
  <si>
    <t>Другие вопросы в области охраны окружающей среды</t>
  </si>
  <si>
    <t>Расходы на мероприятия по благоустройству территории поселения (Закупка товаров, работ и услуг для  обеспечения государственных (муниципальных) нужд)</t>
  </si>
  <si>
    <t>0200562080</t>
  </si>
  <si>
    <t>Культура, кинематография</t>
  </si>
  <si>
    <t>08</t>
  </si>
  <si>
    <t>Культура</t>
  </si>
  <si>
    <t xml:space="preserve">Муниципальная программа «Сохранение и развитие культуры в Краснопламенском сельском поселении» </t>
  </si>
  <si>
    <t>Основные мероприятия «Обеспечение деятельности (оказание услуг) муниципального бюджетного учреждения культуры»</t>
  </si>
  <si>
    <t>06001</t>
  </si>
  <si>
    <t>Расходы на обеспечение деятельности (оказание услуг) муниципального бюджетного учреждения культуры «Досугово-Информационный Центр»  (Предоставление субсидий бюджетным, автономным учреждениям и иным некоммерческим организациям)</t>
  </si>
  <si>
    <t>0600120050</t>
  </si>
  <si>
    <t>600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</si>
  <si>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</si>
  <si>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06001S0390</t>
  </si>
  <si>
    <t>в том числе за счет средств местного бюджета</t>
  </si>
  <si>
    <t xml:space="preserve">Основные мероприятия «Предоставление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культуры» </t>
  </si>
  <si>
    <t>06002</t>
  </si>
  <si>
    <t>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</si>
  <si>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0600271960</t>
  </si>
  <si>
    <t>Основное мероприятие «Проведение культурно-массовых мероприятий»</t>
  </si>
  <si>
    <t>06003</t>
  </si>
  <si>
    <t>Расходы на проведение мероприятий  (Закупка товаров, работ и услуг для обеспечения государственных (муниципальных) нужд)</t>
  </si>
  <si>
    <t>0600320060</t>
  </si>
  <si>
    <t>Основное мероприятие "Гранты на реализацию творческих проектов на селе в сфере культуры"</t>
  </si>
  <si>
    <t>06004</t>
  </si>
  <si>
    <t>Иные межбюджетные трансферты на выделение грантов на реализацию творческих проектов на селе в сфере культуры (Предоставление субсидий бюджетным, автономным учреждениям и иным некоммерческим организациям)</t>
  </si>
  <si>
    <t>0600471330</t>
  </si>
  <si>
    <t>Социальная политика</t>
  </si>
  <si>
    <t>Пенсионное обеспечение</t>
  </si>
  <si>
    <t>Основное мероприятие «Пенсионное обеспечение»</t>
  </si>
  <si>
    <t>05002</t>
  </si>
  <si>
    <t>Расходы на пенсионное обеспечение  (Социальное обеспечение и иные выплаты населению)</t>
  </si>
  <si>
    <t>0500210070</t>
  </si>
  <si>
    <t>Социальное обеспечение населения</t>
  </si>
  <si>
    <t xml:space="preserve">Непрограммные расходы </t>
  </si>
  <si>
    <t>Расходы на улучшение жилищных условий граждан, проживающих в сельской местности  (Межбюджетные трансферты)</t>
  </si>
  <si>
    <t>999008Ж030</t>
  </si>
  <si>
    <t>Охрана семьи и детства</t>
  </si>
  <si>
    <t>Расходы на обеспечение жильем молодых семей (Межбюджетные трансферты)</t>
  </si>
  <si>
    <t>99900L4970</t>
  </si>
  <si>
    <t>Физическая культура и спорт</t>
  </si>
  <si>
    <t>Массовый спорт</t>
  </si>
  <si>
    <t>Совет народных депутатов Краснопламенского сельского поселения Александровского района Владимирской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</si>
  <si>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</si>
  <si>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 РАСХОДОВ:</t>
  </si>
  <si>
    <t>жкх</t>
  </si>
  <si>
    <t>б/сф</t>
  </si>
  <si>
    <t>доходы</t>
  </si>
  <si>
    <t>финпомощь</t>
  </si>
  <si>
    <t>бюдж. - МБ</t>
  </si>
  <si>
    <t xml:space="preserve"> областной бюджет по 2021г</t>
  </si>
  <si>
    <t>фпс</t>
  </si>
  <si>
    <t>доходы- МБ</t>
  </si>
  <si>
    <t>ОМС</t>
  </si>
  <si>
    <t>норматив (от общих р-ов)</t>
  </si>
  <si>
    <t>ЖКХ</t>
  </si>
  <si>
    <t>откл</t>
  </si>
  <si>
    <t>От 17.03.2022 № _8_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</si>
</sst>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000000"/>
    <numFmt numFmtId="173" formatCode="000"/>
    <numFmt numFmtId="174" formatCode="0.0"/>
    <numFmt numFmtId="175" formatCode="0.00000"/>
    <numFmt numFmtId="176" formatCode="0.0000"/>
    <numFmt numFmtId="177" formatCode="#,##0.0"/>
    <numFmt numFmtId="178" formatCode="000.0"/>
    <numFmt numFmtId="179" formatCode="0.000"/>
  </numFmts>
  <fonts count="34"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23" fillId="10" borderId="1" applyNumberFormat="0" applyAlignment="0" applyProtection="0"/>
    <xf numFmtId="0" fontId="24" fillId="4" borderId="2" applyNumberFormat="0" applyAlignment="0" applyProtection="0"/>
    <xf numFmtId="0" fontId="25" fillId="4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16" borderId="7" applyNumberFormat="0" applyAlignment="0" applyProtection="0"/>
    <xf numFmtId="0" fontId="1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1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0" fillId="7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173" fontId="2" fillId="19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3" fontId="3" fillId="0" borderId="0" xfId="0" applyNumberFormat="1" applyFont="1" applyAlignment="1">
      <alignment horizontal="center"/>
    </xf>
    <xf numFmtId="173" fontId="3" fillId="19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6" fillId="0" borderId="10" xfId="0" applyFont="1" applyBorder="1" applyAlignment="1">
      <alignment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19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2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/>
    </xf>
    <xf numFmtId="0" fontId="1" fillId="2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left" wrapText="1"/>
    </xf>
    <xf numFmtId="173" fontId="4" fillId="0" borderId="10" xfId="0" applyNumberFormat="1" applyFont="1" applyBorder="1" applyAlignment="1">
      <alignment horizontal="center" wrapText="1"/>
    </xf>
    <xf numFmtId="174" fontId="1" fillId="19" borderId="10" xfId="0" applyNumberFormat="1" applyFont="1" applyFill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175" fontId="1" fillId="2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left" wrapText="1"/>
    </xf>
    <xf numFmtId="173" fontId="5" fillId="0" borderId="10" xfId="0" applyNumberFormat="1" applyFont="1" applyBorder="1" applyAlignment="1">
      <alignment horizontal="center" wrapText="1"/>
    </xf>
    <xf numFmtId="174" fontId="1" fillId="20" borderId="1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wrapText="1"/>
    </xf>
    <xf numFmtId="174" fontId="5" fillId="19" borderId="10" xfId="0" applyNumberFormat="1" applyFont="1" applyFill="1" applyBorder="1" applyAlignment="1">
      <alignment wrapText="1"/>
    </xf>
    <xf numFmtId="174" fontId="5" fillId="0" borderId="10" xfId="0" applyNumberFormat="1" applyFont="1" applyBorder="1" applyAlignment="1">
      <alignment wrapText="1"/>
    </xf>
    <xf numFmtId="174" fontId="5" fillId="20" borderId="10" xfId="0" applyNumberFormat="1" applyFont="1" applyFill="1" applyBorder="1" applyAlignment="1">
      <alignment wrapText="1"/>
    </xf>
    <xf numFmtId="174" fontId="1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 wrapText="1"/>
    </xf>
    <xf numFmtId="176" fontId="8" fillId="0" borderId="0" xfId="0" applyNumberFormat="1" applyFont="1" applyFill="1" applyAlignment="1">
      <alignment wrapText="1"/>
    </xf>
    <xf numFmtId="176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173" fontId="3" fillId="0" borderId="10" xfId="0" applyNumberFormat="1" applyFont="1" applyFill="1" applyBorder="1" applyAlignment="1">
      <alignment horizontal="center" wrapText="1"/>
    </xf>
    <xf numFmtId="174" fontId="4" fillId="19" borderId="10" xfId="0" applyNumberFormat="1" applyFont="1" applyFill="1" applyBorder="1" applyAlignment="1">
      <alignment wrapText="1"/>
    </xf>
    <xf numFmtId="174" fontId="4" fillId="0" borderId="10" xfId="0" applyNumberFormat="1" applyFont="1" applyBorder="1" applyAlignment="1">
      <alignment wrapText="1"/>
    </xf>
    <xf numFmtId="174" fontId="4" fillId="2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wrapText="1"/>
    </xf>
    <xf numFmtId="174" fontId="3" fillId="0" borderId="10" xfId="0" applyNumberFormat="1" applyFont="1" applyBorder="1" applyAlignment="1">
      <alignment/>
    </xf>
    <xf numFmtId="174" fontId="3" fillId="20" borderId="10" xfId="0" applyNumberFormat="1" applyFont="1" applyFill="1" applyBorder="1" applyAlignment="1">
      <alignment/>
    </xf>
    <xf numFmtId="0" fontId="3" fillId="19" borderId="10" xfId="0" applyFont="1" applyFill="1" applyBorder="1" applyAlignment="1">
      <alignment horizontal="left" vertical="center" wrapText="1"/>
    </xf>
    <xf numFmtId="49" fontId="3" fillId="19" borderId="10" xfId="0" applyNumberFormat="1" applyFont="1" applyFill="1" applyBorder="1" applyAlignment="1">
      <alignment horizontal="center" wrapText="1"/>
    </xf>
    <xf numFmtId="49" fontId="3" fillId="19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19" borderId="10" xfId="0" applyNumberFormat="1" applyFont="1" applyFill="1" applyBorder="1" applyAlignment="1">
      <alignment horizontal="center" wrapText="1"/>
    </xf>
    <xf numFmtId="49" fontId="1" fillId="19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73" fontId="1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74" fontId="3" fillId="0" borderId="10" xfId="0" applyNumberFormat="1" applyFont="1" applyFill="1" applyBorder="1" applyAlignment="1">
      <alignment wrapText="1"/>
    </xf>
    <xf numFmtId="174" fontId="3" fillId="20" borderId="10" xfId="0" applyNumberFormat="1" applyFont="1" applyFill="1" applyBorder="1" applyAlignment="1">
      <alignment wrapText="1"/>
    </xf>
    <xf numFmtId="174" fontId="3" fillId="0" borderId="0" xfId="0" applyNumberFormat="1" applyFont="1" applyFill="1" applyAlignment="1">
      <alignment/>
    </xf>
    <xf numFmtId="177" fontId="3" fillId="19" borderId="10" xfId="0" applyNumberFormat="1" applyFont="1" applyFill="1" applyBorder="1" applyAlignment="1">
      <alignment horizontal="left" vertical="center" wrapText="1"/>
    </xf>
    <xf numFmtId="2" fontId="4" fillId="19" borderId="10" xfId="0" applyNumberFormat="1" applyFont="1" applyFill="1" applyBorder="1" applyAlignment="1">
      <alignment wrapText="1"/>
    </xf>
    <xf numFmtId="174" fontId="3" fillId="0" borderId="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2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2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175" fontId="4" fillId="2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wrapText="1"/>
    </xf>
    <xf numFmtId="0" fontId="3" fillId="19" borderId="10" xfId="0" applyNumberFormat="1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wrapText="1"/>
    </xf>
    <xf numFmtId="0" fontId="1" fillId="19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0" borderId="10" xfId="0" applyFont="1" applyFill="1" applyBorder="1" applyAlignment="1">
      <alignment wrapText="1"/>
    </xf>
    <xf numFmtId="49" fontId="3" fillId="20" borderId="10" xfId="0" applyNumberFormat="1" applyFont="1" applyFill="1" applyBorder="1" applyAlignment="1">
      <alignment horizontal="center" wrapText="1"/>
    </xf>
    <xf numFmtId="49" fontId="3" fillId="20" borderId="10" xfId="0" applyNumberFormat="1" applyFont="1" applyFill="1" applyBorder="1" applyAlignment="1">
      <alignment horizontal="left" wrapText="1"/>
    </xf>
    <xf numFmtId="0" fontId="1" fillId="20" borderId="10" xfId="0" applyNumberFormat="1" applyFont="1" applyFill="1" applyBorder="1" applyAlignment="1">
      <alignment horizontal="left" vertical="center" wrapText="1"/>
    </xf>
    <xf numFmtId="49" fontId="1" fillId="20" borderId="10" xfId="0" applyNumberFormat="1" applyFont="1" applyFill="1" applyBorder="1" applyAlignment="1">
      <alignment horizontal="center" wrapText="1"/>
    </xf>
    <xf numFmtId="49" fontId="1" fillId="20" borderId="10" xfId="0" applyNumberFormat="1" applyFont="1" applyFill="1" applyBorder="1" applyAlignment="1">
      <alignment horizontal="left" wrapText="1"/>
    </xf>
    <xf numFmtId="0" fontId="3" fillId="20" borderId="10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Fill="1" applyAlignment="1">
      <alignment wrapText="1"/>
    </xf>
    <xf numFmtId="174" fontId="3" fillId="0" borderId="0" xfId="0" applyNumberFormat="1" applyFont="1" applyBorder="1" applyAlignment="1">
      <alignment horizontal="right" wrapText="1"/>
    </xf>
    <xf numFmtId="174" fontId="3" fillId="0" borderId="0" xfId="0" applyNumberFormat="1" applyFont="1" applyFill="1" applyAlignment="1">
      <alignment wrapText="1"/>
    </xf>
    <xf numFmtId="11" fontId="3" fillId="0" borderId="10" xfId="0" applyNumberFormat="1" applyFont="1" applyFill="1" applyBorder="1" applyAlignment="1">
      <alignment horizontal="left" vertical="center" wrapText="1"/>
    </xf>
    <xf numFmtId="2" fontId="13" fillId="0" borderId="0" xfId="0" applyNumberFormat="1" applyFont="1" applyFill="1" applyAlignment="1">
      <alignment/>
    </xf>
    <xf numFmtId="11" fontId="9" fillId="0" borderId="10" xfId="0" applyNumberFormat="1" applyFont="1" applyFill="1" applyBorder="1" applyAlignment="1">
      <alignment horizontal="left" vertical="center" wrapText="1"/>
    </xf>
    <xf numFmtId="49" fontId="9" fillId="19" borderId="10" xfId="0" applyNumberFormat="1" applyFont="1" applyFill="1" applyBorder="1" applyAlignment="1">
      <alignment horizontal="center" wrapText="1"/>
    </xf>
    <xf numFmtId="49" fontId="9" fillId="19" borderId="10" xfId="0" applyNumberFormat="1" applyFont="1" applyFill="1" applyBorder="1" applyAlignment="1">
      <alignment horizontal="left" wrapText="1"/>
    </xf>
    <xf numFmtId="174" fontId="14" fillId="19" borderId="10" xfId="0" applyNumberFormat="1" applyFont="1" applyFill="1" applyBorder="1" applyAlignment="1">
      <alignment wrapText="1"/>
    </xf>
    <xf numFmtId="174" fontId="14" fillId="0" borderId="10" xfId="0" applyNumberFormat="1" applyFont="1" applyBorder="1" applyAlignment="1">
      <alignment wrapText="1"/>
    </xf>
    <xf numFmtId="2" fontId="14" fillId="20" borderId="10" xfId="0" applyNumberFormat="1" applyFont="1" applyFill="1" applyBorder="1" applyAlignment="1">
      <alignment wrapText="1"/>
    </xf>
    <xf numFmtId="0" fontId="3" fillId="19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74" fontId="1" fillId="0" borderId="10" xfId="0" applyNumberFormat="1" applyFont="1" applyFill="1" applyBorder="1" applyAlignment="1">
      <alignment/>
    </xf>
    <xf numFmtId="174" fontId="3" fillId="19" borderId="10" xfId="0" applyNumberFormat="1" applyFont="1" applyFill="1" applyBorder="1" applyAlignment="1">
      <alignment wrapText="1"/>
    </xf>
    <xf numFmtId="2" fontId="3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wrapText="1"/>
    </xf>
    <xf numFmtId="172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center"/>
    </xf>
    <xf numFmtId="178" fontId="3" fillId="19" borderId="0" xfId="0" applyNumberFormat="1" applyFont="1" applyFill="1" applyAlignment="1">
      <alignment horizontal="center"/>
    </xf>
    <xf numFmtId="174" fontId="3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173" fontId="9" fillId="0" borderId="0" xfId="0" applyNumberFormat="1" applyFont="1" applyAlignment="1">
      <alignment horizontal="center"/>
    </xf>
    <xf numFmtId="178" fontId="9" fillId="19" borderId="0" xfId="0" applyNumberFormat="1" applyFont="1" applyFill="1" applyAlignment="1">
      <alignment horizontal="center"/>
    </xf>
    <xf numFmtId="174" fontId="9" fillId="0" borderId="0" xfId="0" applyNumberFormat="1" applyFont="1" applyAlignment="1">
      <alignment horizontal="right" wrapText="1"/>
    </xf>
    <xf numFmtId="0" fontId="15" fillId="0" borderId="0" xfId="0" applyFont="1" applyAlignment="1">
      <alignment/>
    </xf>
    <xf numFmtId="178" fontId="3" fillId="19" borderId="0" xfId="0" applyNumberFormat="1" applyFont="1" applyFill="1" applyAlignment="1">
      <alignment horizontal="right"/>
    </xf>
    <xf numFmtId="178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left"/>
    </xf>
    <xf numFmtId="173" fontId="1" fillId="0" borderId="0" xfId="0" applyNumberFormat="1" applyFont="1" applyAlignment="1">
      <alignment horizontal="center"/>
    </xf>
    <xf numFmtId="173" fontId="1" fillId="19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 wrapText="1"/>
    </xf>
    <xf numFmtId="174" fontId="1" fillId="0" borderId="0" xfId="0" applyNumberFormat="1" applyFont="1" applyAlignment="1">
      <alignment horizontal="right"/>
    </xf>
    <xf numFmtId="175" fontId="3" fillId="0" borderId="0" xfId="0" applyNumberFormat="1" applyFont="1" applyAlignment="1">
      <alignment/>
    </xf>
    <xf numFmtId="2" fontId="4" fillId="20" borderId="10" xfId="0" applyNumberFormat="1" applyFont="1" applyFill="1" applyBorder="1" applyAlignment="1">
      <alignment wrapText="1"/>
    </xf>
    <xf numFmtId="179" fontId="1" fillId="2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7"/>
  <sheetViews>
    <sheetView tabSelected="1" zoomScalePageLayoutView="0" workbookViewId="0" topLeftCell="A1">
      <selection activeCell="H3" sqref="H3:P3"/>
    </sheetView>
  </sheetViews>
  <sheetFormatPr defaultColWidth="11.421875" defaultRowHeight="12.75"/>
  <cols>
    <col min="1" max="1" width="4.7109375" style="1" customWidth="1"/>
    <col min="2" max="2" width="47.421875" style="2" customWidth="1"/>
    <col min="3" max="4" width="5.00390625" style="3" customWidth="1"/>
    <col min="5" max="5" width="12.8515625" style="4" customWidth="1"/>
    <col min="6" max="6" width="10.8515625" style="5" customWidth="1"/>
    <col min="7" max="7" width="10.7109375" style="6" bestFit="1" customWidth="1"/>
    <col min="8" max="8" width="10.7109375" style="7" hidden="1" customWidth="1"/>
    <col min="9" max="9" width="11.8515625" style="7" hidden="1" customWidth="1"/>
    <col min="10" max="14" width="10.00390625" style="7" hidden="1" customWidth="1"/>
    <col min="15" max="15" width="10.7109375" style="8" customWidth="1"/>
    <col min="16" max="16" width="11.00390625" style="9" customWidth="1"/>
    <col min="17" max="17" width="8.140625" style="10" customWidth="1"/>
    <col min="18" max="18" width="7.8515625" style="10" customWidth="1"/>
    <col min="19" max="23" width="8.8515625" style="10" customWidth="1"/>
    <col min="24" max="248" width="8.8515625" style="2" customWidth="1"/>
    <col min="249" max="16384" width="11.421875" style="11" customWidth="1"/>
  </cols>
  <sheetData>
    <row r="1" spans="6:16" ht="13.5">
      <c r="F1" s="12"/>
      <c r="G1" s="13"/>
      <c r="O1" s="189" t="s">
        <v>0</v>
      </c>
      <c r="P1" s="189"/>
    </row>
    <row r="2" spans="6:16" ht="51" customHeight="1">
      <c r="F2" s="190" t="s">
        <v>1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6:16" ht="13.5">
      <c r="F3" s="12"/>
      <c r="G3" s="13"/>
      <c r="H3" s="189" t="s">
        <v>212</v>
      </c>
      <c r="I3" s="189"/>
      <c r="J3" s="189"/>
      <c r="K3" s="189"/>
      <c r="L3" s="189"/>
      <c r="M3" s="189"/>
      <c r="N3" s="189"/>
      <c r="O3" s="189"/>
      <c r="P3" s="189"/>
    </row>
    <row r="5" ht="13.5">
      <c r="P5" s="14" t="s">
        <v>2</v>
      </c>
    </row>
    <row r="6" spans="5:20" ht="40.5" customHeight="1">
      <c r="E6" s="15"/>
      <c r="F6" s="191" t="s">
        <v>1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5"/>
      <c r="R6" s="15"/>
      <c r="S6" s="15"/>
      <c r="T6" s="15"/>
    </row>
    <row r="7" spans="8:17" ht="15" customHeight="1">
      <c r="H7" s="191" t="s">
        <v>3</v>
      </c>
      <c r="I7" s="191"/>
      <c r="J7" s="191"/>
      <c r="K7" s="191"/>
      <c r="L7" s="191"/>
      <c r="M7" s="191"/>
      <c r="N7" s="191"/>
      <c r="O7" s="191"/>
      <c r="P7" s="191"/>
      <c r="Q7" s="15"/>
    </row>
    <row r="9" ht="10.5" customHeight="1">
      <c r="B9" s="16"/>
    </row>
    <row r="10" spans="1:16" ht="33.75" customHeight="1">
      <c r="A10" s="192" t="s">
        <v>4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</row>
    <row r="11" spans="2:16" ht="12.75" customHeight="1">
      <c r="B11" s="17"/>
      <c r="H11" s="18"/>
      <c r="I11" s="18"/>
      <c r="J11" s="18"/>
      <c r="K11" s="18"/>
      <c r="L11" s="18"/>
      <c r="M11" s="18"/>
      <c r="N11" s="18"/>
      <c r="P11" s="19" t="s">
        <v>5</v>
      </c>
    </row>
    <row r="12" spans="1:18" ht="145.5" customHeight="1">
      <c r="A12" s="20" t="s">
        <v>6</v>
      </c>
      <c r="B12" s="21" t="s">
        <v>7</v>
      </c>
      <c r="C12" s="21" t="s">
        <v>8</v>
      </c>
      <c r="D12" s="21" t="s">
        <v>9</v>
      </c>
      <c r="E12" s="21" t="s">
        <v>10</v>
      </c>
      <c r="F12" s="21" t="s">
        <v>11</v>
      </c>
      <c r="G12" s="22" t="s">
        <v>12</v>
      </c>
      <c r="H12" s="23" t="s">
        <v>13</v>
      </c>
      <c r="I12" s="24" t="s">
        <v>14</v>
      </c>
      <c r="J12" s="23"/>
      <c r="K12" s="23"/>
      <c r="L12" s="23"/>
      <c r="M12" s="23"/>
      <c r="N12" s="23"/>
      <c r="O12" s="23" t="s">
        <v>15</v>
      </c>
      <c r="P12" s="23" t="s">
        <v>16</v>
      </c>
      <c r="Q12" s="25"/>
      <c r="R12" s="26"/>
    </row>
    <row r="13" spans="1:16" ht="13.5">
      <c r="A13" s="27">
        <v>1</v>
      </c>
      <c r="B13" s="28">
        <v>2</v>
      </c>
      <c r="C13" s="29">
        <v>3</v>
      </c>
      <c r="D13" s="29">
        <v>4</v>
      </c>
      <c r="E13" s="30">
        <v>5</v>
      </c>
      <c r="F13" s="31">
        <v>6</v>
      </c>
      <c r="G13" s="32">
        <v>7</v>
      </c>
      <c r="H13" s="32">
        <v>7</v>
      </c>
      <c r="I13" s="33">
        <v>7</v>
      </c>
      <c r="J13" s="32">
        <v>7</v>
      </c>
      <c r="K13" s="32">
        <v>7</v>
      </c>
      <c r="L13" s="32">
        <v>7</v>
      </c>
      <c r="M13" s="32">
        <v>7</v>
      </c>
      <c r="N13" s="32">
        <v>7</v>
      </c>
      <c r="O13" s="34">
        <v>8</v>
      </c>
      <c r="P13" s="34">
        <v>9</v>
      </c>
    </row>
    <row r="14" spans="1:16" ht="46.5">
      <c r="A14" s="188">
        <v>703</v>
      </c>
      <c r="B14" s="36" t="s">
        <v>17</v>
      </c>
      <c r="C14" s="37"/>
      <c r="D14" s="37"/>
      <c r="E14" s="38"/>
      <c r="F14" s="39"/>
      <c r="G14" s="40">
        <f aca="true" t="shared" si="0" ref="G14:G163">SUM(H14:N14)</f>
        <v>28032</v>
      </c>
      <c r="H14" s="41">
        <f aca="true" t="shared" si="1" ref="H14:P14">H15+H56+H62+H74+H79+H109+H114+H127+H140</f>
        <v>25432.4</v>
      </c>
      <c r="I14" s="42">
        <f t="shared" si="1"/>
        <v>2599.6</v>
      </c>
      <c r="J14" s="41">
        <f t="shared" si="1"/>
        <v>0</v>
      </c>
      <c r="K14" s="41">
        <f t="shared" si="1"/>
        <v>0</v>
      </c>
      <c r="L14" s="41">
        <f t="shared" si="1"/>
        <v>0</v>
      </c>
      <c r="M14" s="41">
        <f t="shared" si="1"/>
        <v>0</v>
      </c>
      <c r="N14" s="41">
        <f t="shared" si="1"/>
        <v>0</v>
      </c>
      <c r="O14" s="41">
        <f t="shared" si="1"/>
        <v>25371.899999999998</v>
      </c>
      <c r="P14" s="41">
        <f t="shared" si="1"/>
        <v>25367</v>
      </c>
    </row>
    <row r="15" spans="1:249" s="49" customFormat="1" ht="15">
      <c r="A15" s="188"/>
      <c r="B15" s="43" t="s">
        <v>18</v>
      </c>
      <c r="C15" s="44" t="s">
        <v>19</v>
      </c>
      <c r="D15" s="44"/>
      <c r="E15" s="45"/>
      <c r="F15" s="46"/>
      <c r="G15" s="40">
        <f t="shared" si="0"/>
        <v>10257.1</v>
      </c>
      <c r="H15" s="41">
        <f aca="true" t="shared" si="2" ref="H15:P15">H16+H31+H36+H40</f>
        <v>9957.1</v>
      </c>
      <c r="I15" s="47">
        <f t="shared" si="2"/>
        <v>300</v>
      </c>
      <c r="J15" s="41">
        <f t="shared" si="2"/>
        <v>0</v>
      </c>
      <c r="K15" s="41">
        <f t="shared" si="2"/>
        <v>0</v>
      </c>
      <c r="L15" s="41">
        <f t="shared" si="2"/>
        <v>0</v>
      </c>
      <c r="M15" s="41">
        <f t="shared" si="2"/>
        <v>0</v>
      </c>
      <c r="N15" s="41">
        <f t="shared" si="2"/>
        <v>0</v>
      </c>
      <c r="O15" s="41">
        <f t="shared" si="2"/>
        <v>9861.1</v>
      </c>
      <c r="P15" s="41">
        <f t="shared" si="2"/>
        <v>9874.1</v>
      </c>
      <c r="Q15" s="48"/>
      <c r="R15" s="10"/>
      <c r="S15" s="48"/>
      <c r="T15" s="48"/>
      <c r="U15" s="48"/>
      <c r="V15" s="48"/>
      <c r="W15" s="48"/>
      <c r="IO15" s="50"/>
    </row>
    <row r="16" spans="1:23" s="63" customFormat="1" ht="54.75">
      <c r="A16" s="188"/>
      <c r="B16" s="51" t="s">
        <v>20</v>
      </c>
      <c r="C16" s="52" t="s">
        <v>19</v>
      </c>
      <c r="D16" s="52" t="s">
        <v>21</v>
      </c>
      <c r="E16" s="53"/>
      <c r="F16" s="52"/>
      <c r="G16" s="54">
        <f t="shared" si="0"/>
        <v>2816.7999999999997</v>
      </c>
      <c r="H16" s="55">
        <f aca="true" t="shared" si="3" ref="H16:P16">H17+H25</f>
        <v>2816.7999999999997</v>
      </c>
      <c r="I16" s="56">
        <f t="shared" si="3"/>
        <v>0</v>
      </c>
      <c r="J16" s="55">
        <f t="shared" si="3"/>
        <v>0</v>
      </c>
      <c r="K16" s="55">
        <f t="shared" si="3"/>
        <v>0</v>
      </c>
      <c r="L16" s="55">
        <f t="shared" si="3"/>
        <v>0</v>
      </c>
      <c r="M16" s="55">
        <f t="shared" si="3"/>
        <v>0</v>
      </c>
      <c r="N16" s="55">
        <f t="shared" si="3"/>
        <v>0</v>
      </c>
      <c r="O16" s="55">
        <f t="shared" si="3"/>
        <v>2834.5</v>
      </c>
      <c r="P16" s="55">
        <f t="shared" si="3"/>
        <v>2840.7999999999997</v>
      </c>
      <c r="Q16" s="57"/>
      <c r="R16" s="58"/>
      <c r="S16" s="59"/>
      <c r="T16" s="60"/>
      <c r="U16" s="57"/>
      <c r="V16" s="61"/>
      <c r="W16" s="62"/>
    </row>
    <row r="17" spans="1:23" s="75" customFormat="1" ht="82.5">
      <c r="A17" s="188"/>
      <c r="B17" s="64" t="s">
        <v>22</v>
      </c>
      <c r="C17" s="65" t="s">
        <v>19</v>
      </c>
      <c r="D17" s="66" t="s">
        <v>21</v>
      </c>
      <c r="E17" s="67" t="s">
        <v>23</v>
      </c>
      <c r="F17" s="68"/>
      <c r="G17" s="69">
        <f t="shared" si="0"/>
        <v>235.6</v>
      </c>
      <c r="H17" s="70">
        <f aca="true" t="shared" si="4" ref="H17:P17">H18+H21+H23</f>
        <v>235.6</v>
      </c>
      <c r="I17" s="71">
        <f t="shared" si="4"/>
        <v>0</v>
      </c>
      <c r="J17" s="70">
        <f t="shared" si="4"/>
        <v>0</v>
      </c>
      <c r="K17" s="70">
        <f t="shared" si="4"/>
        <v>0</v>
      </c>
      <c r="L17" s="70">
        <f t="shared" si="4"/>
        <v>0</v>
      </c>
      <c r="M17" s="70">
        <f t="shared" si="4"/>
        <v>0</v>
      </c>
      <c r="N17" s="70">
        <f t="shared" si="4"/>
        <v>0</v>
      </c>
      <c r="O17" s="70">
        <f t="shared" si="4"/>
        <v>253.29999999999998</v>
      </c>
      <c r="P17" s="70">
        <f t="shared" si="4"/>
        <v>259.6</v>
      </c>
      <c r="Q17" s="72"/>
      <c r="R17" s="73"/>
      <c r="S17" s="74"/>
      <c r="T17" s="72"/>
      <c r="U17" s="72"/>
      <c r="V17" s="72"/>
      <c r="W17" s="72"/>
    </row>
    <row r="18" spans="1:23" s="77" customFormat="1" ht="41.25">
      <c r="A18" s="188"/>
      <c r="B18" s="64" t="s">
        <v>24</v>
      </c>
      <c r="C18" s="65" t="s">
        <v>19</v>
      </c>
      <c r="D18" s="66" t="s">
        <v>21</v>
      </c>
      <c r="E18" s="67" t="s">
        <v>25</v>
      </c>
      <c r="F18" s="68"/>
      <c r="G18" s="69">
        <f t="shared" si="0"/>
        <v>234.1</v>
      </c>
      <c r="H18" s="70">
        <f aca="true" t="shared" si="5" ref="H18:P18">SUM(H19:H20)</f>
        <v>234.1</v>
      </c>
      <c r="I18" s="71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5"/>
        <v>0</v>
      </c>
      <c r="O18" s="70">
        <f t="shared" si="5"/>
        <v>238.29999999999998</v>
      </c>
      <c r="P18" s="70">
        <f t="shared" si="5"/>
        <v>244.6</v>
      </c>
      <c r="Q18" s="72"/>
      <c r="R18" s="72"/>
      <c r="S18" s="72"/>
      <c r="T18" s="76"/>
      <c r="U18" s="76"/>
      <c r="V18" s="76"/>
      <c r="W18" s="76"/>
    </row>
    <row r="19" spans="1:23" s="77" customFormat="1" ht="54.75">
      <c r="A19" s="188"/>
      <c r="B19" s="64" t="s">
        <v>26</v>
      </c>
      <c r="C19" s="65" t="s">
        <v>19</v>
      </c>
      <c r="D19" s="66" t="s">
        <v>21</v>
      </c>
      <c r="E19" s="67" t="s">
        <v>27</v>
      </c>
      <c r="F19" s="68">
        <v>200</v>
      </c>
      <c r="G19" s="69">
        <f t="shared" si="0"/>
        <v>232.5</v>
      </c>
      <c r="H19" s="70">
        <v>232.5</v>
      </c>
      <c r="I19" s="71"/>
      <c r="J19" s="70"/>
      <c r="K19" s="70"/>
      <c r="L19" s="70"/>
      <c r="M19" s="70"/>
      <c r="N19" s="70"/>
      <c r="O19" s="70">
        <v>236.7</v>
      </c>
      <c r="P19" s="70">
        <v>243</v>
      </c>
      <c r="Q19" s="78"/>
      <c r="R19" s="72"/>
      <c r="S19" s="72"/>
      <c r="T19" s="79"/>
      <c r="U19" s="79"/>
      <c r="V19" s="79"/>
      <c r="W19" s="76"/>
    </row>
    <row r="20" spans="1:23" s="77" customFormat="1" ht="27">
      <c r="A20" s="188"/>
      <c r="B20" s="64" t="s">
        <v>28</v>
      </c>
      <c r="C20" s="65" t="s">
        <v>19</v>
      </c>
      <c r="D20" s="66" t="s">
        <v>21</v>
      </c>
      <c r="E20" s="67" t="s">
        <v>27</v>
      </c>
      <c r="F20" s="68">
        <v>800</v>
      </c>
      <c r="G20" s="69">
        <f t="shared" si="0"/>
        <v>1.6</v>
      </c>
      <c r="H20" s="70">
        <v>1.6</v>
      </c>
      <c r="I20" s="71"/>
      <c r="J20" s="70"/>
      <c r="K20" s="70"/>
      <c r="L20" s="70"/>
      <c r="M20" s="70"/>
      <c r="N20" s="70"/>
      <c r="O20" s="70">
        <v>1.6</v>
      </c>
      <c r="P20" s="70">
        <v>1.6</v>
      </c>
      <c r="Q20" s="78"/>
      <c r="R20" s="72"/>
      <c r="S20" s="72"/>
      <c r="T20" s="76"/>
      <c r="U20" s="76"/>
      <c r="V20" s="76"/>
      <c r="W20" s="76"/>
    </row>
    <row r="21" spans="1:23" s="77" customFormat="1" ht="27">
      <c r="A21" s="188"/>
      <c r="B21" s="64" t="s">
        <v>29</v>
      </c>
      <c r="C21" s="65" t="s">
        <v>19</v>
      </c>
      <c r="D21" s="66" t="s">
        <v>21</v>
      </c>
      <c r="E21" s="67" t="s">
        <v>30</v>
      </c>
      <c r="F21" s="68"/>
      <c r="G21" s="69">
        <f t="shared" si="0"/>
        <v>1.5</v>
      </c>
      <c r="H21" s="70">
        <f aca="true" t="shared" si="6" ref="H21:P21">H22</f>
        <v>1.5</v>
      </c>
      <c r="I21" s="71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6"/>
        <v>0</v>
      </c>
      <c r="O21" s="70">
        <f t="shared" si="6"/>
        <v>1.5</v>
      </c>
      <c r="P21" s="70">
        <f t="shared" si="6"/>
        <v>1.5</v>
      </c>
      <c r="Q21" s="72"/>
      <c r="R21" s="72"/>
      <c r="S21" s="72"/>
      <c r="T21" s="76"/>
      <c r="U21" s="76"/>
      <c r="V21" s="76"/>
      <c r="W21" s="76"/>
    </row>
    <row r="22" spans="1:23" s="77" customFormat="1" ht="27">
      <c r="A22" s="188"/>
      <c r="B22" s="64" t="s">
        <v>28</v>
      </c>
      <c r="C22" s="65" t="s">
        <v>19</v>
      </c>
      <c r="D22" s="66" t="s">
        <v>21</v>
      </c>
      <c r="E22" s="67" t="s">
        <v>31</v>
      </c>
      <c r="F22" s="68">
        <v>800</v>
      </c>
      <c r="G22" s="69">
        <f t="shared" si="0"/>
        <v>1.5</v>
      </c>
      <c r="H22" s="70">
        <v>1.5</v>
      </c>
      <c r="I22" s="71"/>
      <c r="J22" s="70"/>
      <c r="K22" s="70"/>
      <c r="L22" s="70"/>
      <c r="M22" s="70"/>
      <c r="N22" s="70"/>
      <c r="O22" s="70">
        <v>1.5</v>
      </c>
      <c r="P22" s="70">
        <v>1.5</v>
      </c>
      <c r="Q22" s="78"/>
      <c r="R22" s="72"/>
      <c r="S22" s="72"/>
      <c r="T22" s="76"/>
      <c r="U22" s="76"/>
      <c r="V22" s="76"/>
      <c r="W22" s="76"/>
    </row>
    <row r="23" spans="1:23" s="77" customFormat="1" ht="27">
      <c r="A23" s="188"/>
      <c r="B23" s="64" t="s">
        <v>32</v>
      </c>
      <c r="C23" s="65" t="s">
        <v>19</v>
      </c>
      <c r="D23" s="66" t="s">
        <v>21</v>
      </c>
      <c r="E23" s="67" t="s">
        <v>33</v>
      </c>
      <c r="F23" s="68"/>
      <c r="G23" s="69">
        <f t="shared" si="0"/>
        <v>0</v>
      </c>
      <c r="H23" s="70">
        <f aca="true" t="shared" si="7" ref="H23:P23">H24</f>
        <v>0</v>
      </c>
      <c r="I23" s="71">
        <f t="shared" si="7"/>
        <v>0</v>
      </c>
      <c r="J23" s="70">
        <f t="shared" si="7"/>
        <v>0</v>
      </c>
      <c r="K23" s="70">
        <f t="shared" si="7"/>
        <v>0</v>
      </c>
      <c r="L23" s="70">
        <f t="shared" si="7"/>
        <v>0</v>
      </c>
      <c r="M23" s="70">
        <f t="shared" si="7"/>
        <v>0</v>
      </c>
      <c r="N23" s="70">
        <f t="shared" si="7"/>
        <v>0</v>
      </c>
      <c r="O23" s="70">
        <f t="shared" si="7"/>
        <v>13.5</v>
      </c>
      <c r="P23" s="70">
        <f t="shared" si="7"/>
        <v>13.5</v>
      </c>
      <c r="Q23" s="72"/>
      <c r="R23" s="72"/>
      <c r="S23" s="72"/>
      <c r="T23" s="76"/>
      <c r="U23" s="76"/>
      <c r="V23" s="76"/>
      <c r="W23" s="76"/>
    </row>
    <row r="24" spans="1:23" s="77" customFormat="1" ht="54.75">
      <c r="A24" s="188"/>
      <c r="B24" s="64" t="s">
        <v>34</v>
      </c>
      <c r="C24" s="65" t="s">
        <v>19</v>
      </c>
      <c r="D24" s="66" t="s">
        <v>21</v>
      </c>
      <c r="E24" s="67" t="s">
        <v>35</v>
      </c>
      <c r="F24" s="68">
        <v>200</v>
      </c>
      <c r="G24" s="69">
        <f t="shared" si="0"/>
        <v>0</v>
      </c>
      <c r="H24" s="70">
        <v>0</v>
      </c>
      <c r="I24" s="71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13.5</v>
      </c>
      <c r="P24" s="70">
        <v>13.5</v>
      </c>
      <c r="Q24" s="78"/>
      <c r="R24" s="72"/>
      <c r="S24" s="72"/>
      <c r="T24" s="76"/>
      <c r="U24" s="76"/>
      <c r="V24" s="76"/>
      <c r="W24" s="76"/>
    </row>
    <row r="25" spans="1:16" ht="15">
      <c r="A25" s="188"/>
      <c r="B25" s="80" t="s">
        <v>36</v>
      </c>
      <c r="C25" s="66" t="s">
        <v>19</v>
      </c>
      <c r="D25" s="66" t="s">
        <v>21</v>
      </c>
      <c r="E25" s="81" t="s">
        <v>37</v>
      </c>
      <c r="F25" s="39"/>
      <c r="G25" s="69">
        <f t="shared" si="0"/>
        <v>2581.2</v>
      </c>
      <c r="H25" s="70">
        <f aca="true" t="shared" si="8" ref="H25:P25">H26</f>
        <v>2581.2</v>
      </c>
      <c r="I25" s="71">
        <f t="shared" si="8"/>
        <v>0</v>
      </c>
      <c r="J25" s="70">
        <f t="shared" si="8"/>
        <v>0</v>
      </c>
      <c r="K25" s="70">
        <f t="shared" si="8"/>
        <v>0</v>
      </c>
      <c r="L25" s="70">
        <f t="shared" si="8"/>
        <v>0</v>
      </c>
      <c r="M25" s="70">
        <f t="shared" si="8"/>
        <v>0</v>
      </c>
      <c r="N25" s="70">
        <f t="shared" si="8"/>
        <v>0</v>
      </c>
      <c r="O25" s="70">
        <f t="shared" si="8"/>
        <v>2581.2</v>
      </c>
      <c r="P25" s="70">
        <f t="shared" si="8"/>
        <v>2581.2</v>
      </c>
    </row>
    <row r="26" spans="1:16" ht="27.75">
      <c r="A26" s="188"/>
      <c r="B26" s="82" t="s">
        <v>38</v>
      </c>
      <c r="C26" s="66" t="s">
        <v>19</v>
      </c>
      <c r="D26" s="66" t="s">
        <v>21</v>
      </c>
      <c r="E26" s="81">
        <v>999</v>
      </c>
      <c r="F26" s="39"/>
      <c r="G26" s="69">
        <f t="shared" si="0"/>
        <v>2581.2</v>
      </c>
      <c r="H26" s="70">
        <f aca="true" t="shared" si="9" ref="H26:P26">SUM(H27:H30)</f>
        <v>2581.2</v>
      </c>
      <c r="I26" s="71">
        <f t="shared" si="9"/>
        <v>0</v>
      </c>
      <c r="J26" s="70">
        <f t="shared" si="9"/>
        <v>0</v>
      </c>
      <c r="K26" s="70">
        <f t="shared" si="9"/>
        <v>0</v>
      </c>
      <c r="L26" s="70">
        <f t="shared" si="9"/>
        <v>0</v>
      </c>
      <c r="M26" s="70">
        <f t="shared" si="9"/>
        <v>0</v>
      </c>
      <c r="N26" s="70">
        <f t="shared" si="9"/>
        <v>0</v>
      </c>
      <c r="O26" s="70">
        <f t="shared" si="9"/>
        <v>2581.2</v>
      </c>
      <c r="P26" s="70">
        <f t="shared" si="9"/>
        <v>2581.2</v>
      </c>
    </row>
    <row r="27" spans="1:23" s="75" customFormat="1" ht="96">
      <c r="A27" s="188"/>
      <c r="B27" s="64" t="s">
        <v>39</v>
      </c>
      <c r="C27" s="65" t="s">
        <v>19</v>
      </c>
      <c r="D27" s="65" t="s">
        <v>21</v>
      </c>
      <c r="E27" s="67" t="s">
        <v>40</v>
      </c>
      <c r="F27" s="65" t="s">
        <v>41</v>
      </c>
      <c r="G27" s="69">
        <f t="shared" si="0"/>
        <v>945.8</v>
      </c>
      <c r="H27" s="70">
        <v>945.8</v>
      </c>
      <c r="I27" s="71"/>
      <c r="J27" s="70"/>
      <c r="K27" s="70"/>
      <c r="L27" s="70"/>
      <c r="M27" s="70"/>
      <c r="N27" s="70"/>
      <c r="O27" s="70">
        <v>945.8</v>
      </c>
      <c r="P27" s="70">
        <v>945.8</v>
      </c>
      <c r="Q27" s="78"/>
      <c r="R27" s="72"/>
      <c r="S27" s="72"/>
      <c r="T27" s="72"/>
      <c r="U27" s="72"/>
      <c r="V27" s="72"/>
      <c r="W27" s="72"/>
    </row>
    <row r="28" spans="1:19" s="76" customFormat="1" ht="96">
      <c r="A28" s="188"/>
      <c r="B28" s="83" t="s">
        <v>42</v>
      </c>
      <c r="C28" s="65" t="s">
        <v>19</v>
      </c>
      <c r="D28" s="65" t="s">
        <v>21</v>
      </c>
      <c r="E28" s="67" t="s">
        <v>43</v>
      </c>
      <c r="F28" s="68">
        <v>100</v>
      </c>
      <c r="G28" s="69">
        <f t="shared" si="0"/>
        <v>775.3</v>
      </c>
      <c r="H28" s="70">
        <v>775.3</v>
      </c>
      <c r="I28" s="71"/>
      <c r="J28" s="70"/>
      <c r="K28" s="70"/>
      <c r="L28" s="70"/>
      <c r="M28" s="70"/>
      <c r="N28" s="70"/>
      <c r="O28" s="70">
        <v>775.3</v>
      </c>
      <c r="P28" s="70">
        <v>775.3</v>
      </c>
      <c r="Q28" s="78"/>
      <c r="R28" s="72"/>
      <c r="S28" s="72"/>
    </row>
    <row r="29" spans="1:19" s="76" customFormat="1" ht="96" hidden="1">
      <c r="A29" s="188"/>
      <c r="B29" s="64" t="s">
        <v>44</v>
      </c>
      <c r="C29" s="65" t="s">
        <v>19</v>
      </c>
      <c r="D29" s="65" t="s">
        <v>21</v>
      </c>
      <c r="E29" s="84">
        <v>9990080080</v>
      </c>
      <c r="F29" s="65" t="s">
        <v>41</v>
      </c>
      <c r="G29" s="69">
        <f t="shared" si="0"/>
        <v>0</v>
      </c>
      <c r="H29" s="85"/>
      <c r="I29" s="86"/>
      <c r="J29" s="85"/>
      <c r="K29" s="85"/>
      <c r="L29" s="85"/>
      <c r="M29" s="85"/>
      <c r="N29" s="85"/>
      <c r="O29" s="85"/>
      <c r="P29" s="85"/>
      <c r="Q29" s="72"/>
      <c r="R29" s="72"/>
      <c r="S29" s="72"/>
    </row>
    <row r="30" spans="1:19" s="76" customFormat="1" ht="82.5">
      <c r="A30" s="188"/>
      <c r="B30" s="87" t="s">
        <v>45</v>
      </c>
      <c r="C30" s="88" t="s">
        <v>19</v>
      </c>
      <c r="D30" s="88" t="s">
        <v>21</v>
      </c>
      <c r="E30" s="89" t="s">
        <v>46</v>
      </c>
      <c r="F30" s="88" t="s">
        <v>47</v>
      </c>
      <c r="G30" s="69">
        <f t="shared" si="0"/>
        <v>860.1</v>
      </c>
      <c r="H30" s="70">
        <v>860.1</v>
      </c>
      <c r="I30" s="71"/>
      <c r="J30" s="70"/>
      <c r="K30" s="70"/>
      <c r="L30" s="70"/>
      <c r="M30" s="70"/>
      <c r="N30" s="70"/>
      <c r="O30" s="70">
        <v>860.1</v>
      </c>
      <c r="P30" s="70">
        <v>860.1</v>
      </c>
      <c r="Q30" s="78"/>
      <c r="R30" s="72"/>
      <c r="S30" s="72"/>
    </row>
    <row r="31" spans="1:19" s="91" customFormat="1" ht="27" hidden="1">
      <c r="A31" s="188"/>
      <c r="B31" s="90" t="s">
        <v>48</v>
      </c>
      <c r="C31" s="52" t="s">
        <v>19</v>
      </c>
      <c r="D31" s="52" t="s">
        <v>49</v>
      </c>
      <c r="E31" s="52"/>
      <c r="F31" s="52"/>
      <c r="G31" s="69">
        <f t="shared" si="0"/>
        <v>0</v>
      </c>
      <c r="H31" s="55">
        <f aca="true" t="shared" si="10" ref="H31:P32">H32</f>
        <v>0</v>
      </c>
      <c r="I31" s="56">
        <f t="shared" si="10"/>
        <v>0</v>
      </c>
      <c r="J31" s="55">
        <f t="shared" si="10"/>
        <v>0</v>
      </c>
      <c r="K31" s="55">
        <f t="shared" si="10"/>
        <v>0</v>
      </c>
      <c r="L31" s="55">
        <f t="shared" si="10"/>
        <v>0</v>
      </c>
      <c r="M31" s="55">
        <f t="shared" si="10"/>
        <v>0</v>
      </c>
      <c r="N31" s="55">
        <f t="shared" si="10"/>
        <v>0</v>
      </c>
      <c r="O31" s="55">
        <f t="shared" si="10"/>
        <v>0</v>
      </c>
      <c r="P31" s="55">
        <f t="shared" si="10"/>
        <v>0</v>
      </c>
      <c r="Q31" s="62"/>
      <c r="R31" s="72"/>
      <c r="S31" s="62"/>
    </row>
    <row r="32" spans="1:19" s="76" customFormat="1" ht="15" hidden="1">
      <c r="A32" s="188"/>
      <c r="B32" s="92" t="s">
        <v>36</v>
      </c>
      <c r="C32" s="65" t="s">
        <v>19</v>
      </c>
      <c r="D32" s="65" t="s">
        <v>49</v>
      </c>
      <c r="E32" s="65" t="s">
        <v>37</v>
      </c>
      <c r="F32" s="65"/>
      <c r="G32" s="69">
        <f t="shared" si="0"/>
        <v>0</v>
      </c>
      <c r="H32" s="70">
        <f t="shared" si="10"/>
        <v>0</v>
      </c>
      <c r="I32" s="71">
        <f t="shared" si="10"/>
        <v>0</v>
      </c>
      <c r="J32" s="70">
        <f t="shared" si="10"/>
        <v>0</v>
      </c>
      <c r="K32" s="70">
        <f t="shared" si="10"/>
        <v>0</v>
      </c>
      <c r="L32" s="70">
        <f t="shared" si="10"/>
        <v>0</v>
      </c>
      <c r="M32" s="70">
        <f t="shared" si="10"/>
        <v>0</v>
      </c>
      <c r="N32" s="70">
        <f t="shared" si="10"/>
        <v>0</v>
      </c>
      <c r="O32" s="70">
        <f t="shared" si="10"/>
        <v>0</v>
      </c>
      <c r="P32" s="70">
        <f t="shared" si="10"/>
        <v>0</v>
      </c>
      <c r="Q32" s="72"/>
      <c r="R32" s="72"/>
      <c r="S32" s="72"/>
    </row>
    <row r="33" spans="1:19" s="76" customFormat="1" ht="27" hidden="1">
      <c r="A33" s="188"/>
      <c r="B33" s="92" t="s">
        <v>38</v>
      </c>
      <c r="C33" s="65" t="s">
        <v>19</v>
      </c>
      <c r="D33" s="65" t="s">
        <v>49</v>
      </c>
      <c r="E33" s="65" t="s">
        <v>50</v>
      </c>
      <c r="F33" s="65"/>
      <c r="G33" s="69">
        <f t="shared" si="0"/>
        <v>0</v>
      </c>
      <c r="H33" s="70">
        <f aca="true" t="shared" si="11" ref="H33:P33">SUM(H34:H35)</f>
        <v>0</v>
      </c>
      <c r="I33" s="71">
        <f t="shared" si="11"/>
        <v>0</v>
      </c>
      <c r="J33" s="70">
        <f t="shared" si="11"/>
        <v>0</v>
      </c>
      <c r="K33" s="70">
        <f t="shared" si="11"/>
        <v>0</v>
      </c>
      <c r="L33" s="70">
        <f t="shared" si="11"/>
        <v>0</v>
      </c>
      <c r="M33" s="70">
        <f t="shared" si="11"/>
        <v>0</v>
      </c>
      <c r="N33" s="70">
        <f t="shared" si="11"/>
        <v>0</v>
      </c>
      <c r="O33" s="70">
        <f t="shared" si="11"/>
        <v>0</v>
      </c>
      <c r="P33" s="70">
        <f t="shared" si="11"/>
        <v>0</v>
      </c>
      <c r="Q33" s="72"/>
      <c r="R33" s="72"/>
      <c r="S33" s="72"/>
    </row>
    <row r="34" spans="1:19" s="76" customFormat="1" ht="54.75" hidden="1">
      <c r="A34" s="188"/>
      <c r="B34" s="92" t="s">
        <v>51</v>
      </c>
      <c r="C34" s="65" t="s">
        <v>19</v>
      </c>
      <c r="D34" s="65" t="s">
        <v>49</v>
      </c>
      <c r="E34" s="65" t="s">
        <v>52</v>
      </c>
      <c r="F34" s="65" t="s">
        <v>53</v>
      </c>
      <c r="G34" s="69">
        <f t="shared" si="0"/>
        <v>0</v>
      </c>
      <c r="H34" s="70"/>
      <c r="I34" s="71"/>
      <c r="J34" s="70"/>
      <c r="K34" s="70"/>
      <c r="L34" s="70"/>
      <c r="M34" s="70"/>
      <c r="N34" s="70"/>
      <c r="O34" s="70"/>
      <c r="P34" s="70"/>
      <c r="Q34" s="72"/>
      <c r="R34" s="72"/>
      <c r="S34" s="72"/>
    </row>
    <row r="35" spans="1:19" s="76" customFormat="1" ht="41.25" hidden="1">
      <c r="A35" s="188"/>
      <c r="B35" s="92" t="s">
        <v>54</v>
      </c>
      <c r="C35" s="65" t="s">
        <v>19</v>
      </c>
      <c r="D35" s="65" t="s">
        <v>49</v>
      </c>
      <c r="E35" s="65" t="s">
        <v>55</v>
      </c>
      <c r="F35" s="65" t="s">
        <v>53</v>
      </c>
      <c r="G35" s="69">
        <f t="shared" si="0"/>
        <v>0</v>
      </c>
      <c r="H35" s="70"/>
      <c r="I35" s="71"/>
      <c r="J35" s="70"/>
      <c r="K35" s="70"/>
      <c r="L35" s="70"/>
      <c r="M35" s="70"/>
      <c r="N35" s="70"/>
      <c r="O35" s="70"/>
      <c r="P35" s="70"/>
      <c r="Q35" s="72"/>
      <c r="R35" s="72"/>
      <c r="S35" s="72"/>
    </row>
    <row r="36" spans="1:19" s="91" customFormat="1" ht="15">
      <c r="A36" s="188"/>
      <c r="B36" s="93" t="s">
        <v>56</v>
      </c>
      <c r="C36" s="94" t="s">
        <v>19</v>
      </c>
      <c r="D36" s="94" t="s">
        <v>57</v>
      </c>
      <c r="E36" s="95"/>
      <c r="F36" s="94"/>
      <c r="G36" s="54">
        <f t="shared" si="0"/>
        <v>31</v>
      </c>
      <c r="H36" s="55">
        <f aca="true" t="shared" si="12" ref="H36:P38">H37</f>
        <v>31</v>
      </c>
      <c r="I36" s="56">
        <f t="shared" si="12"/>
        <v>0</v>
      </c>
      <c r="J36" s="55">
        <f t="shared" si="12"/>
        <v>0</v>
      </c>
      <c r="K36" s="55">
        <f t="shared" si="12"/>
        <v>0</v>
      </c>
      <c r="L36" s="55">
        <f t="shared" si="12"/>
        <v>0</v>
      </c>
      <c r="M36" s="55">
        <f t="shared" si="12"/>
        <v>0</v>
      </c>
      <c r="N36" s="55">
        <f t="shared" si="12"/>
        <v>0</v>
      </c>
      <c r="O36" s="55">
        <f t="shared" si="12"/>
        <v>31</v>
      </c>
      <c r="P36" s="55">
        <f t="shared" si="12"/>
        <v>31</v>
      </c>
      <c r="Q36" s="62"/>
      <c r="R36" s="72"/>
      <c r="S36" s="62"/>
    </row>
    <row r="37" spans="1:19" s="76" customFormat="1" ht="15">
      <c r="A37" s="188"/>
      <c r="B37" s="80" t="s">
        <v>36</v>
      </c>
      <c r="C37" s="66" t="s">
        <v>19</v>
      </c>
      <c r="D37" s="66" t="s">
        <v>57</v>
      </c>
      <c r="E37" s="81" t="s">
        <v>37</v>
      </c>
      <c r="F37" s="88"/>
      <c r="G37" s="69">
        <f t="shared" si="0"/>
        <v>31</v>
      </c>
      <c r="H37" s="70">
        <f t="shared" si="12"/>
        <v>31</v>
      </c>
      <c r="I37" s="71">
        <f t="shared" si="12"/>
        <v>0</v>
      </c>
      <c r="J37" s="70">
        <f t="shared" si="12"/>
        <v>0</v>
      </c>
      <c r="K37" s="70">
        <f t="shared" si="12"/>
        <v>0</v>
      </c>
      <c r="L37" s="70">
        <f t="shared" si="12"/>
        <v>0</v>
      </c>
      <c r="M37" s="70">
        <f t="shared" si="12"/>
        <v>0</v>
      </c>
      <c r="N37" s="70">
        <f t="shared" si="12"/>
        <v>0</v>
      </c>
      <c r="O37" s="70">
        <f t="shared" si="12"/>
        <v>31</v>
      </c>
      <c r="P37" s="70">
        <f t="shared" si="12"/>
        <v>31</v>
      </c>
      <c r="Q37" s="72"/>
      <c r="R37" s="72"/>
      <c r="S37" s="72"/>
    </row>
    <row r="38" spans="1:19" s="76" customFormat="1" ht="27.75">
      <c r="A38" s="188"/>
      <c r="B38" s="82" t="s">
        <v>38</v>
      </c>
      <c r="C38" s="65" t="s">
        <v>19</v>
      </c>
      <c r="D38" s="65" t="s">
        <v>57</v>
      </c>
      <c r="E38" s="81">
        <v>999</v>
      </c>
      <c r="F38" s="88"/>
      <c r="G38" s="69">
        <f t="shared" si="0"/>
        <v>31</v>
      </c>
      <c r="H38" s="70">
        <f t="shared" si="12"/>
        <v>31</v>
      </c>
      <c r="I38" s="71">
        <f t="shared" si="12"/>
        <v>0</v>
      </c>
      <c r="J38" s="70">
        <f t="shared" si="12"/>
        <v>0</v>
      </c>
      <c r="K38" s="70">
        <f t="shared" si="12"/>
        <v>0</v>
      </c>
      <c r="L38" s="70">
        <f t="shared" si="12"/>
        <v>0</v>
      </c>
      <c r="M38" s="70">
        <f t="shared" si="12"/>
        <v>0</v>
      </c>
      <c r="N38" s="70">
        <f t="shared" si="12"/>
        <v>0</v>
      </c>
      <c r="O38" s="70">
        <f t="shared" si="12"/>
        <v>31</v>
      </c>
      <c r="P38" s="70">
        <f t="shared" si="12"/>
        <v>31</v>
      </c>
      <c r="Q38" s="72"/>
      <c r="R38" s="72"/>
      <c r="S38" s="72"/>
    </row>
    <row r="39" spans="1:23" s="77" customFormat="1" ht="27">
      <c r="A39" s="188"/>
      <c r="B39" s="96" t="s">
        <v>58</v>
      </c>
      <c r="C39" s="65" t="s">
        <v>19</v>
      </c>
      <c r="D39" s="65" t="s">
        <v>57</v>
      </c>
      <c r="E39" s="84">
        <v>9990020040</v>
      </c>
      <c r="F39" s="68">
        <v>800</v>
      </c>
      <c r="G39" s="69">
        <f t="shared" si="0"/>
        <v>31</v>
      </c>
      <c r="H39" s="70">
        <v>31</v>
      </c>
      <c r="I39" s="71"/>
      <c r="J39" s="70"/>
      <c r="K39" s="70"/>
      <c r="L39" s="70"/>
      <c r="M39" s="70"/>
      <c r="N39" s="70"/>
      <c r="O39" s="70">
        <v>31</v>
      </c>
      <c r="P39" s="70">
        <v>31</v>
      </c>
      <c r="Q39" s="78"/>
      <c r="R39" s="72"/>
      <c r="S39" s="72"/>
      <c r="T39" s="76"/>
      <c r="U39" s="76"/>
      <c r="V39" s="76"/>
      <c r="W39" s="76"/>
    </row>
    <row r="40" spans="1:23" s="99" customFormat="1" ht="15">
      <c r="A40" s="188"/>
      <c r="B40" s="97" t="s">
        <v>59</v>
      </c>
      <c r="C40" s="52" t="s">
        <v>19</v>
      </c>
      <c r="D40" s="52" t="s">
        <v>60</v>
      </c>
      <c r="E40" s="53"/>
      <c r="F40" s="98"/>
      <c r="G40" s="54">
        <f t="shared" si="0"/>
        <v>7409.3</v>
      </c>
      <c r="H40" s="41">
        <f aca="true" t="shared" si="13" ref="H40:P40">H41+H44+H52</f>
        <v>7109.3</v>
      </c>
      <c r="I40" s="47">
        <f t="shared" si="13"/>
        <v>300</v>
      </c>
      <c r="J40" s="41">
        <f t="shared" si="13"/>
        <v>0</v>
      </c>
      <c r="K40" s="41">
        <f t="shared" si="13"/>
        <v>0</v>
      </c>
      <c r="L40" s="41">
        <f t="shared" si="13"/>
        <v>0</v>
      </c>
      <c r="M40" s="41">
        <f t="shared" si="13"/>
        <v>0</v>
      </c>
      <c r="N40" s="41">
        <f t="shared" si="13"/>
        <v>0</v>
      </c>
      <c r="O40" s="41">
        <f t="shared" si="13"/>
        <v>6995.6</v>
      </c>
      <c r="P40" s="41">
        <f t="shared" si="13"/>
        <v>7002.3</v>
      </c>
      <c r="Q40" s="62"/>
      <c r="R40" s="72"/>
      <c r="S40" s="62"/>
      <c r="T40" s="91"/>
      <c r="U40" s="91"/>
      <c r="V40" s="91"/>
      <c r="W40" s="91"/>
    </row>
    <row r="41" spans="1:23" s="77" customFormat="1" ht="54.75">
      <c r="A41" s="188"/>
      <c r="B41" s="83" t="s">
        <v>61</v>
      </c>
      <c r="C41" s="65" t="s">
        <v>19</v>
      </c>
      <c r="D41" s="65" t="s">
        <v>60</v>
      </c>
      <c r="E41" s="67" t="s">
        <v>62</v>
      </c>
      <c r="F41" s="68"/>
      <c r="G41" s="69">
        <f t="shared" si="0"/>
        <v>500</v>
      </c>
      <c r="H41" s="70">
        <f aca="true" t="shared" si="14" ref="H41:P42">H42</f>
        <v>500</v>
      </c>
      <c r="I41" s="71">
        <f t="shared" si="14"/>
        <v>0</v>
      </c>
      <c r="J41" s="70">
        <f t="shared" si="14"/>
        <v>0</v>
      </c>
      <c r="K41" s="70">
        <f t="shared" si="14"/>
        <v>0</v>
      </c>
      <c r="L41" s="70">
        <f t="shared" si="14"/>
        <v>0</v>
      </c>
      <c r="M41" s="70">
        <f t="shared" si="14"/>
        <v>0</v>
      </c>
      <c r="N41" s="70">
        <f t="shared" si="14"/>
        <v>0</v>
      </c>
      <c r="O41" s="70">
        <f t="shared" si="14"/>
        <v>500</v>
      </c>
      <c r="P41" s="70">
        <f t="shared" si="14"/>
        <v>500</v>
      </c>
      <c r="Q41" s="72"/>
      <c r="R41" s="72"/>
      <c r="S41" s="72"/>
      <c r="T41" s="76"/>
      <c r="U41" s="76"/>
      <c r="V41" s="76"/>
      <c r="W41" s="76"/>
    </row>
    <row r="42" spans="1:23" s="77" customFormat="1" ht="41.25">
      <c r="A42" s="188"/>
      <c r="B42" s="64" t="s">
        <v>63</v>
      </c>
      <c r="C42" s="65" t="s">
        <v>19</v>
      </c>
      <c r="D42" s="65" t="s">
        <v>60</v>
      </c>
      <c r="E42" s="67" t="s">
        <v>64</v>
      </c>
      <c r="F42" s="68"/>
      <c r="G42" s="69">
        <f t="shared" si="0"/>
        <v>500</v>
      </c>
      <c r="H42" s="70">
        <f t="shared" si="14"/>
        <v>500</v>
      </c>
      <c r="I42" s="71">
        <f t="shared" si="14"/>
        <v>0</v>
      </c>
      <c r="J42" s="70">
        <f t="shared" si="14"/>
        <v>0</v>
      </c>
      <c r="K42" s="70">
        <f t="shared" si="14"/>
        <v>0</v>
      </c>
      <c r="L42" s="70">
        <f t="shared" si="14"/>
        <v>0</v>
      </c>
      <c r="M42" s="70">
        <f t="shared" si="14"/>
        <v>0</v>
      </c>
      <c r="N42" s="70">
        <f t="shared" si="14"/>
        <v>0</v>
      </c>
      <c r="O42" s="70">
        <f t="shared" si="14"/>
        <v>500</v>
      </c>
      <c r="P42" s="70">
        <f t="shared" si="14"/>
        <v>500</v>
      </c>
      <c r="Q42" s="72"/>
      <c r="R42" s="72"/>
      <c r="S42" s="72"/>
      <c r="T42" s="76"/>
      <c r="U42" s="76"/>
      <c r="V42" s="76"/>
      <c r="W42" s="76"/>
    </row>
    <row r="43" spans="1:23" s="77" customFormat="1" ht="69">
      <c r="A43" s="188"/>
      <c r="B43" s="64" t="s">
        <v>65</v>
      </c>
      <c r="C43" s="65" t="s">
        <v>19</v>
      </c>
      <c r="D43" s="65" t="s">
        <v>60</v>
      </c>
      <c r="E43" s="67" t="s">
        <v>66</v>
      </c>
      <c r="F43" s="68">
        <v>200</v>
      </c>
      <c r="G43" s="69">
        <f t="shared" si="0"/>
        <v>500</v>
      </c>
      <c r="H43" s="70">
        <v>500</v>
      </c>
      <c r="I43" s="71"/>
      <c r="J43" s="70"/>
      <c r="K43" s="70"/>
      <c r="L43" s="70"/>
      <c r="M43" s="70"/>
      <c r="N43" s="70"/>
      <c r="O43" s="70">
        <v>500</v>
      </c>
      <c r="P43" s="70">
        <v>500</v>
      </c>
      <c r="Q43" s="78"/>
      <c r="R43" s="72"/>
      <c r="S43" s="72"/>
      <c r="T43" s="76"/>
      <c r="U43" s="76"/>
      <c r="V43" s="76"/>
      <c r="W43" s="76"/>
    </row>
    <row r="44" spans="1:23" s="77" customFormat="1" ht="82.5">
      <c r="A44" s="188"/>
      <c r="B44" s="64" t="s">
        <v>22</v>
      </c>
      <c r="C44" s="65" t="s">
        <v>19</v>
      </c>
      <c r="D44" s="65" t="s">
        <v>60</v>
      </c>
      <c r="E44" s="67" t="s">
        <v>23</v>
      </c>
      <c r="F44" s="68"/>
      <c r="G44" s="69">
        <f t="shared" si="0"/>
        <v>6909.3</v>
      </c>
      <c r="H44" s="70">
        <f aca="true" t="shared" si="15" ref="H44:P44">H45+H50</f>
        <v>6609.3</v>
      </c>
      <c r="I44" s="71">
        <f t="shared" si="15"/>
        <v>300</v>
      </c>
      <c r="J44" s="70">
        <f t="shared" si="15"/>
        <v>0</v>
      </c>
      <c r="K44" s="70">
        <f t="shared" si="15"/>
        <v>0</v>
      </c>
      <c r="L44" s="70">
        <f t="shared" si="15"/>
        <v>0</v>
      </c>
      <c r="M44" s="70">
        <f t="shared" si="15"/>
        <v>0</v>
      </c>
      <c r="N44" s="70">
        <f t="shared" si="15"/>
        <v>0</v>
      </c>
      <c r="O44" s="70">
        <f t="shared" si="15"/>
        <v>6495.6</v>
      </c>
      <c r="P44" s="70">
        <f t="shared" si="15"/>
        <v>6502.3</v>
      </c>
      <c r="Q44" s="72"/>
      <c r="R44" s="72"/>
      <c r="S44" s="72"/>
      <c r="T44" s="76"/>
      <c r="U44" s="76"/>
      <c r="V44" s="76"/>
      <c r="W44" s="76"/>
    </row>
    <row r="45" spans="1:23" s="77" customFormat="1" ht="41.25">
      <c r="A45" s="188"/>
      <c r="B45" s="64" t="s">
        <v>24</v>
      </c>
      <c r="C45" s="65" t="s">
        <v>19</v>
      </c>
      <c r="D45" s="65" t="s">
        <v>60</v>
      </c>
      <c r="E45" s="67" t="s">
        <v>25</v>
      </c>
      <c r="F45" s="68"/>
      <c r="G45" s="69">
        <f t="shared" si="0"/>
        <v>6892.1</v>
      </c>
      <c r="H45" s="70">
        <f aca="true" t="shared" si="16" ref="H45:P45">SUM(H46:H49)</f>
        <v>6592.1</v>
      </c>
      <c r="I45" s="71">
        <f t="shared" si="16"/>
        <v>300</v>
      </c>
      <c r="J45" s="70">
        <f t="shared" si="16"/>
        <v>0</v>
      </c>
      <c r="K45" s="70">
        <f t="shared" si="16"/>
        <v>0</v>
      </c>
      <c r="L45" s="70">
        <f t="shared" si="16"/>
        <v>0</v>
      </c>
      <c r="M45" s="70">
        <f t="shared" si="16"/>
        <v>0</v>
      </c>
      <c r="N45" s="70">
        <f t="shared" si="16"/>
        <v>0</v>
      </c>
      <c r="O45" s="70">
        <f t="shared" si="16"/>
        <v>6478.400000000001</v>
      </c>
      <c r="P45" s="70">
        <f t="shared" si="16"/>
        <v>6485.1</v>
      </c>
      <c r="Q45" s="72"/>
      <c r="R45" s="72"/>
      <c r="S45" s="72"/>
      <c r="T45" s="76"/>
      <c r="U45" s="76"/>
      <c r="V45" s="76"/>
      <c r="W45" s="76"/>
    </row>
    <row r="46" spans="1:23" s="77" customFormat="1" ht="96" hidden="1">
      <c r="A46" s="188"/>
      <c r="B46" s="64" t="s">
        <v>44</v>
      </c>
      <c r="C46" s="65" t="s">
        <v>19</v>
      </c>
      <c r="D46" s="65" t="s">
        <v>60</v>
      </c>
      <c r="E46" s="67" t="s">
        <v>67</v>
      </c>
      <c r="F46" s="68">
        <v>100</v>
      </c>
      <c r="G46" s="69">
        <f t="shared" si="0"/>
        <v>0</v>
      </c>
      <c r="H46" s="100"/>
      <c r="I46" s="101"/>
      <c r="J46" s="100"/>
      <c r="K46" s="100"/>
      <c r="L46" s="100"/>
      <c r="M46" s="100"/>
      <c r="N46" s="100"/>
      <c r="O46" s="100"/>
      <c r="P46" s="100"/>
      <c r="Q46" s="72"/>
      <c r="R46" s="72"/>
      <c r="S46" s="72"/>
      <c r="T46" s="76"/>
      <c r="U46" s="76"/>
      <c r="V46" s="76"/>
      <c r="W46" s="76"/>
    </row>
    <row r="47" spans="1:23" s="77" customFormat="1" ht="54.75">
      <c r="A47" s="188"/>
      <c r="B47" s="64" t="s">
        <v>68</v>
      </c>
      <c r="C47" s="65" t="s">
        <v>19</v>
      </c>
      <c r="D47" s="65" t="s">
        <v>60</v>
      </c>
      <c r="E47" s="67" t="s">
        <v>69</v>
      </c>
      <c r="F47" s="68">
        <v>500</v>
      </c>
      <c r="G47" s="69">
        <f t="shared" si="0"/>
        <v>1001.7</v>
      </c>
      <c r="H47" s="70">
        <v>1001.7</v>
      </c>
      <c r="I47" s="71"/>
      <c r="J47" s="70"/>
      <c r="K47" s="70"/>
      <c r="L47" s="70"/>
      <c r="M47" s="70"/>
      <c r="N47" s="70"/>
      <c r="O47" s="70">
        <v>1001.7</v>
      </c>
      <c r="P47" s="70">
        <v>1001.7</v>
      </c>
      <c r="Q47" s="78"/>
      <c r="R47" s="72"/>
      <c r="S47" s="72"/>
      <c r="T47" s="76"/>
      <c r="U47" s="76"/>
      <c r="V47" s="76"/>
      <c r="W47" s="76"/>
    </row>
    <row r="48" spans="1:23" s="77" customFormat="1" ht="96">
      <c r="A48" s="188"/>
      <c r="B48" s="64" t="s">
        <v>70</v>
      </c>
      <c r="C48" s="65" t="s">
        <v>19</v>
      </c>
      <c r="D48" s="65" t="s">
        <v>60</v>
      </c>
      <c r="E48" s="67" t="s">
        <v>71</v>
      </c>
      <c r="F48" s="68">
        <v>100</v>
      </c>
      <c r="G48" s="69">
        <f t="shared" si="0"/>
        <v>4597.8</v>
      </c>
      <c r="H48" s="70">
        <f>4507.6+90.2</f>
        <v>4597.8</v>
      </c>
      <c r="I48" s="71"/>
      <c r="J48" s="70"/>
      <c r="K48" s="70"/>
      <c r="L48" s="70"/>
      <c r="M48" s="70"/>
      <c r="N48" s="70"/>
      <c r="O48" s="70">
        <v>4507.6</v>
      </c>
      <c r="P48" s="70">
        <v>4507.6</v>
      </c>
      <c r="Q48" s="78"/>
      <c r="R48" s="72"/>
      <c r="S48" s="72"/>
      <c r="T48" s="76"/>
      <c r="U48" s="76"/>
      <c r="V48" s="76"/>
      <c r="W48" s="76"/>
    </row>
    <row r="49" spans="1:23" s="77" customFormat="1" ht="54.75">
      <c r="A49" s="188"/>
      <c r="B49" s="64" t="s">
        <v>72</v>
      </c>
      <c r="C49" s="65" t="s">
        <v>19</v>
      </c>
      <c r="D49" s="65" t="s">
        <v>60</v>
      </c>
      <c r="E49" s="67" t="s">
        <v>73</v>
      </c>
      <c r="F49" s="68">
        <v>200</v>
      </c>
      <c r="G49" s="69">
        <f t="shared" si="0"/>
        <v>1292.6</v>
      </c>
      <c r="H49" s="70">
        <f>962.6+30</f>
        <v>992.6</v>
      </c>
      <c r="I49" s="71">
        <f>200+100</f>
        <v>300</v>
      </c>
      <c r="J49" s="70"/>
      <c r="K49" s="70"/>
      <c r="L49" s="70"/>
      <c r="M49" s="70"/>
      <c r="N49" s="70"/>
      <c r="O49" s="70">
        <v>969.1</v>
      </c>
      <c r="P49" s="70">
        <v>975.8</v>
      </c>
      <c r="Q49" s="78"/>
      <c r="R49" s="102"/>
      <c r="S49" s="102"/>
      <c r="T49" s="79"/>
      <c r="U49" s="79"/>
      <c r="V49" s="79"/>
      <c r="W49" s="76"/>
    </row>
    <row r="50" spans="1:23" s="77" customFormat="1" ht="27">
      <c r="A50" s="188"/>
      <c r="B50" s="64" t="s">
        <v>29</v>
      </c>
      <c r="C50" s="65" t="s">
        <v>19</v>
      </c>
      <c r="D50" s="65" t="s">
        <v>60</v>
      </c>
      <c r="E50" s="67" t="s">
        <v>30</v>
      </c>
      <c r="F50" s="68"/>
      <c r="G50" s="69">
        <f t="shared" si="0"/>
        <v>17.2</v>
      </c>
      <c r="H50" s="70">
        <f aca="true" t="shared" si="17" ref="H50:P50">H51</f>
        <v>17.2</v>
      </c>
      <c r="I50" s="71">
        <f t="shared" si="17"/>
        <v>0</v>
      </c>
      <c r="J50" s="70">
        <f t="shared" si="17"/>
        <v>0</v>
      </c>
      <c r="K50" s="70">
        <f t="shared" si="17"/>
        <v>0</v>
      </c>
      <c r="L50" s="70">
        <f t="shared" si="17"/>
        <v>0</v>
      </c>
      <c r="M50" s="70">
        <f t="shared" si="17"/>
        <v>0</v>
      </c>
      <c r="N50" s="70">
        <f t="shared" si="17"/>
        <v>0</v>
      </c>
      <c r="O50" s="70">
        <f t="shared" si="17"/>
        <v>17.2</v>
      </c>
      <c r="P50" s="70">
        <f t="shared" si="17"/>
        <v>17.2</v>
      </c>
      <c r="Q50" s="72"/>
      <c r="R50" s="72"/>
      <c r="S50" s="72"/>
      <c r="T50" s="76"/>
      <c r="U50" s="76"/>
      <c r="V50" s="76"/>
      <c r="W50" s="76"/>
    </row>
    <row r="51" spans="1:23" s="77" customFormat="1" ht="41.25">
      <c r="A51" s="188"/>
      <c r="B51" s="64" t="s">
        <v>74</v>
      </c>
      <c r="C51" s="65" t="s">
        <v>19</v>
      </c>
      <c r="D51" s="65" t="s">
        <v>60</v>
      </c>
      <c r="E51" s="67" t="s">
        <v>75</v>
      </c>
      <c r="F51" s="68">
        <v>800</v>
      </c>
      <c r="G51" s="69">
        <f t="shared" si="0"/>
        <v>17.2</v>
      </c>
      <c r="H51" s="70">
        <v>17.2</v>
      </c>
      <c r="I51" s="71"/>
      <c r="J51" s="70"/>
      <c r="K51" s="70"/>
      <c r="L51" s="70"/>
      <c r="M51" s="70"/>
      <c r="N51" s="70"/>
      <c r="O51" s="70">
        <v>17.2</v>
      </c>
      <c r="P51" s="70">
        <v>17.2</v>
      </c>
      <c r="Q51" s="78"/>
      <c r="R51" s="72"/>
      <c r="S51" s="72"/>
      <c r="T51" s="76"/>
      <c r="U51" s="76"/>
      <c r="V51" s="76"/>
      <c r="W51" s="76"/>
    </row>
    <row r="52" spans="1:23" s="77" customFormat="1" ht="15" hidden="1">
      <c r="A52" s="188"/>
      <c r="B52" s="80" t="s">
        <v>36</v>
      </c>
      <c r="C52" s="65" t="s">
        <v>19</v>
      </c>
      <c r="D52" s="65" t="s">
        <v>60</v>
      </c>
      <c r="E52" s="81" t="s">
        <v>37</v>
      </c>
      <c r="F52" s="68"/>
      <c r="G52" s="69">
        <f t="shared" si="0"/>
        <v>0</v>
      </c>
      <c r="H52" s="70">
        <f aca="true" t="shared" si="18" ref="H52:P52">H53</f>
        <v>0</v>
      </c>
      <c r="I52" s="71">
        <f t="shared" si="18"/>
        <v>0</v>
      </c>
      <c r="J52" s="70">
        <f t="shared" si="18"/>
        <v>0</v>
      </c>
      <c r="K52" s="70">
        <f t="shared" si="18"/>
        <v>0</v>
      </c>
      <c r="L52" s="70">
        <f t="shared" si="18"/>
        <v>0</v>
      </c>
      <c r="M52" s="70">
        <f t="shared" si="18"/>
        <v>0</v>
      </c>
      <c r="N52" s="70">
        <f t="shared" si="18"/>
        <v>0</v>
      </c>
      <c r="O52" s="70">
        <f t="shared" si="18"/>
        <v>0</v>
      </c>
      <c r="P52" s="70">
        <f t="shared" si="18"/>
        <v>0</v>
      </c>
      <c r="Q52" s="72"/>
      <c r="R52" s="72"/>
      <c r="S52" s="72"/>
      <c r="T52" s="76"/>
      <c r="U52" s="76"/>
      <c r="V52" s="76"/>
      <c r="W52" s="76"/>
    </row>
    <row r="53" spans="1:23" s="77" customFormat="1" ht="27.75" hidden="1">
      <c r="A53" s="188"/>
      <c r="B53" s="82" t="s">
        <v>38</v>
      </c>
      <c r="C53" s="65" t="s">
        <v>19</v>
      </c>
      <c r="D53" s="65" t="s">
        <v>60</v>
      </c>
      <c r="E53" s="81">
        <v>999</v>
      </c>
      <c r="F53" s="68"/>
      <c r="G53" s="69">
        <f t="shared" si="0"/>
        <v>0</v>
      </c>
      <c r="H53" s="70">
        <f aca="true" t="shared" si="19" ref="H53:P53">SUM(H54:H55)</f>
        <v>0</v>
      </c>
      <c r="I53" s="71">
        <f t="shared" si="19"/>
        <v>0</v>
      </c>
      <c r="J53" s="70">
        <f t="shared" si="19"/>
        <v>0</v>
      </c>
      <c r="K53" s="70">
        <f t="shared" si="19"/>
        <v>0</v>
      </c>
      <c r="L53" s="70">
        <f t="shared" si="19"/>
        <v>0</v>
      </c>
      <c r="M53" s="70">
        <f t="shared" si="19"/>
        <v>0</v>
      </c>
      <c r="N53" s="70">
        <f t="shared" si="19"/>
        <v>0</v>
      </c>
      <c r="O53" s="70">
        <f t="shared" si="19"/>
        <v>0</v>
      </c>
      <c r="P53" s="70">
        <f t="shared" si="19"/>
        <v>0</v>
      </c>
      <c r="Q53" s="72"/>
      <c r="R53" s="72"/>
      <c r="S53" s="72"/>
      <c r="T53" s="76"/>
      <c r="U53" s="76"/>
      <c r="V53" s="76"/>
      <c r="W53" s="76"/>
    </row>
    <row r="54" spans="1:23" s="77" customFormat="1" ht="54.75" hidden="1">
      <c r="A54" s="188"/>
      <c r="B54" s="64" t="s">
        <v>76</v>
      </c>
      <c r="C54" s="65" t="s">
        <v>19</v>
      </c>
      <c r="D54" s="65" t="s">
        <v>60</v>
      </c>
      <c r="E54" s="67" t="s">
        <v>77</v>
      </c>
      <c r="F54" s="68">
        <v>200</v>
      </c>
      <c r="G54" s="69">
        <f t="shared" si="0"/>
        <v>0</v>
      </c>
      <c r="H54" s="70"/>
      <c r="I54" s="71"/>
      <c r="J54" s="70"/>
      <c r="K54" s="70"/>
      <c r="L54" s="70"/>
      <c r="M54" s="70"/>
      <c r="N54" s="70"/>
      <c r="O54" s="70"/>
      <c r="P54" s="70"/>
      <c r="Q54" s="72"/>
      <c r="R54" s="72"/>
      <c r="S54" s="72"/>
      <c r="T54" s="76"/>
      <c r="U54" s="76"/>
      <c r="V54" s="76"/>
      <c r="W54" s="76"/>
    </row>
    <row r="55" spans="1:23" s="77" customFormat="1" ht="69" hidden="1">
      <c r="A55" s="188"/>
      <c r="B55" s="64" t="s">
        <v>78</v>
      </c>
      <c r="C55" s="65" t="s">
        <v>19</v>
      </c>
      <c r="D55" s="65" t="s">
        <v>60</v>
      </c>
      <c r="E55" s="67" t="s">
        <v>79</v>
      </c>
      <c r="F55" s="68">
        <v>200</v>
      </c>
      <c r="G55" s="69">
        <f t="shared" si="0"/>
        <v>0</v>
      </c>
      <c r="H55" s="70"/>
      <c r="I55" s="71"/>
      <c r="J55" s="70"/>
      <c r="K55" s="70"/>
      <c r="L55" s="70"/>
      <c r="M55" s="70"/>
      <c r="N55" s="70"/>
      <c r="O55" s="70"/>
      <c r="P55" s="70"/>
      <c r="Q55" s="72"/>
      <c r="R55" s="72"/>
      <c r="S55" s="72"/>
      <c r="T55" s="76"/>
      <c r="U55" s="76"/>
      <c r="V55" s="76"/>
      <c r="W55" s="76"/>
    </row>
    <row r="56" spans="1:23" s="99" customFormat="1" ht="15">
      <c r="A56" s="188"/>
      <c r="B56" s="43" t="s">
        <v>80</v>
      </c>
      <c r="C56" s="52" t="s">
        <v>81</v>
      </c>
      <c r="D56" s="52"/>
      <c r="E56" s="53"/>
      <c r="F56" s="98"/>
      <c r="G56" s="54">
        <f t="shared" si="0"/>
        <v>119.9</v>
      </c>
      <c r="H56" s="55">
        <f aca="true" t="shared" si="20" ref="H56:P58">H57</f>
        <v>119.9</v>
      </c>
      <c r="I56" s="56">
        <f t="shared" si="20"/>
        <v>0</v>
      </c>
      <c r="J56" s="55">
        <f t="shared" si="20"/>
        <v>0</v>
      </c>
      <c r="K56" s="55">
        <f t="shared" si="20"/>
        <v>0</v>
      </c>
      <c r="L56" s="55">
        <f t="shared" si="20"/>
        <v>0</v>
      </c>
      <c r="M56" s="55">
        <f t="shared" si="20"/>
        <v>0</v>
      </c>
      <c r="N56" s="55">
        <f t="shared" si="20"/>
        <v>0</v>
      </c>
      <c r="O56" s="55">
        <f t="shared" si="20"/>
        <v>123.5</v>
      </c>
      <c r="P56" s="55">
        <f t="shared" si="20"/>
        <v>127.6</v>
      </c>
      <c r="Q56" s="62"/>
      <c r="R56" s="72"/>
      <c r="S56" s="62"/>
      <c r="T56" s="91"/>
      <c r="U56" s="91"/>
      <c r="V56" s="91"/>
      <c r="W56" s="91"/>
    </row>
    <row r="57" spans="1:23" s="99" customFormat="1" ht="15">
      <c r="A57" s="188"/>
      <c r="B57" s="43" t="s">
        <v>82</v>
      </c>
      <c r="C57" s="52" t="s">
        <v>81</v>
      </c>
      <c r="D57" s="52" t="s">
        <v>83</v>
      </c>
      <c r="E57" s="53"/>
      <c r="F57" s="98"/>
      <c r="G57" s="54">
        <f t="shared" si="0"/>
        <v>119.9</v>
      </c>
      <c r="H57" s="55">
        <f t="shared" si="20"/>
        <v>119.9</v>
      </c>
      <c r="I57" s="56">
        <f t="shared" si="20"/>
        <v>0</v>
      </c>
      <c r="J57" s="55">
        <f t="shared" si="20"/>
        <v>0</v>
      </c>
      <c r="K57" s="55">
        <f t="shared" si="20"/>
        <v>0</v>
      </c>
      <c r="L57" s="55">
        <f t="shared" si="20"/>
        <v>0</v>
      </c>
      <c r="M57" s="55">
        <f t="shared" si="20"/>
        <v>0</v>
      </c>
      <c r="N57" s="55">
        <f t="shared" si="20"/>
        <v>0</v>
      </c>
      <c r="O57" s="55">
        <f t="shared" si="20"/>
        <v>123.5</v>
      </c>
      <c r="P57" s="55">
        <f t="shared" si="20"/>
        <v>127.6</v>
      </c>
      <c r="Q57" s="62"/>
      <c r="R57" s="72"/>
      <c r="S57" s="62"/>
      <c r="T57" s="91"/>
      <c r="U57" s="91"/>
      <c r="V57" s="91"/>
      <c r="W57" s="91"/>
    </row>
    <row r="58" spans="1:23" s="77" customFormat="1" ht="15">
      <c r="A58" s="188"/>
      <c r="B58" s="80" t="s">
        <v>36</v>
      </c>
      <c r="C58" s="66" t="s">
        <v>81</v>
      </c>
      <c r="D58" s="66" t="s">
        <v>83</v>
      </c>
      <c r="E58" s="81" t="s">
        <v>37</v>
      </c>
      <c r="F58" s="68"/>
      <c r="G58" s="69">
        <f t="shared" si="0"/>
        <v>119.9</v>
      </c>
      <c r="H58" s="70">
        <f t="shared" si="20"/>
        <v>119.9</v>
      </c>
      <c r="I58" s="71">
        <f t="shared" si="20"/>
        <v>0</v>
      </c>
      <c r="J58" s="70">
        <f t="shared" si="20"/>
        <v>0</v>
      </c>
      <c r="K58" s="70">
        <f t="shared" si="20"/>
        <v>0</v>
      </c>
      <c r="L58" s="70">
        <f t="shared" si="20"/>
        <v>0</v>
      </c>
      <c r="M58" s="70">
        <f t="shared" si="20"/>
        <v>0</v>
      </c>
      <c r="N58" s="70">
        <f t="shared" si="20"/>
        <v>0</v>
      </c>
      <c r="O58" s="70">
        <f t="shared" si="20"/>
        <v>123.5</v>
      </c>
      <c r="P58" s="70">
        <f t="shared" si="20"/>
        <v>127.6</v>
      </c>
      <c r="Q58" s="72"/>
      <c r="R58" s="72"/>
      <c r="S58" s="72"/>
      <c r="T58" s="76"/>
      <c r="U58" s="76"/>
      <c r="V58" s="76"/>
      <c r="W58" s="76"/>
    </row>
    <row r="59" spans="1:23" s="77" customFormat="1" ht="27.75">
      <c r="A59" s="188"/>
      <c r="B59" s="82" t="s">
        <v>38</v>
      </c>
      <c r="C59" s="65" t="s">
        <v>81</v>
      </c>
      <c r="D59" s="65" t="s">
        <v>83</v>
      </c>
      <c r="E59" s="81">
        <v>999</v>
      </c>
      <c r="F59" s="68"/>
      <c r="G59" s="69">
        <f t="shared" si="0"/>
        <v>119.9</v>
      </c>
      <c r="H59" s="70">
        <f aca="true" t="shared" si="21" ref="H59:P59">SUM(H60:H61)</f>
        <v>119.9</v>
      </c>
      <c r="I59" s="71">
        <f t="shared" si="21"/>
        <v>0</v>
      </c>
      <c r="J59" s="70">
        <f t="shared" si="21"/>
        <v>0</v>
      </c>
      <c r="K59" s="70">
        <f t="shared" si="21"/>
        <v>0</v>
      </c>
      <c r="L59" s="70">
        <f t="shared" si="21"/>
        <v>0</v>
      </c>
      <c r="M59" s="70">
        <f t="shared" si="21"/>
        <v>0</v>
      </c>
      <c r="N59" s="70">
        <f t="shared" si="21"/>
        <v>0</v>
      </c>
      <c r="O59" s="70">
        <f t="shared" si="21"/>
        <v>123.5</v>
      </c>
      <c r="P59" s="70">
        <f t="shared" si="21"/>
        <v>127.6</v>
      </c>
      <c r="Q59" s="72"/>
      <c r="R59" s="72"/>
      <c r="S59" s="72"/>
      <c r="T59" s="76"/>
      <c r="U59" s="76"/>
      <c r="V59" s="76"/>
      <c r="W59" s="76"/>
    </row>
    <row r="60" spans="1:17" s="72" customFormat="1" ht="110.25">
      <c r="A60" s="188"/>
      <c r="B60" s="103" t="s">
        <v>84</v>
      </c>
      <c r="C60" s="88" t="s">
        <v>81</v>
      </c>
      <c r="D60" s="88" t="s">
        <v>83</v>
      </c>
      <c r="E60" s="89" t="s">
        <v>85</v>
      </c>
      <c r="F60" s="88" t="s">
        <v>41</v>
      </c>
      <c r="G60" s="104">
        <f t="shared" si="0"/>
        <v>108.51</v>
      </c>
      <c r="H60" s="70">
        <v>100</v>
      </c>
      <c r="I60" s="186">
        <v>8.51</v>
      </c>
      <c r="J60" s="70"/>
      <c r="K60" s="70"/>
      <c r="L60" s="70"/>
      <c r="M60" s="70"/>
      <c r="N60" s="70"/>
      <c r="O60" s="70">
        <v>100</v>
      </c>
      <c r="P60" s="70">
        <v>100</v>
      </c>
      <c r="Q60" s="105"/>
    </row>
    <row r="61" spans="1:16" s="72" customFormat="1" ht="69">
      <c r="A61" s="188"/>
      <c r="B61" s="103" t="s">
        <v>86</v>
      </c>
      <c r="C61" s="88" t="s">
        <v>81</v>
      </c>
      <c r="D61" s="88" t="s">
        <v>83</v>
      </c>
      <c r="E61" s="89" t="s">
        <v>85</v>
      </c>
      <c r="F61" s="88" t="s">
        <v>53</v>
      </c>
      <c r="G61" s="104">
        <f t="shared" si="0"/>
        <v>11.389999999999999</v>
      </c>
      <c r="H61" s="70">
        <v>19.9</v>
      </c>
      <c r="I61" s="186">
        <v>-8.51</v>
      </c>
      <c r="J61" s="70"/>
      <c r="K61" s="70"/>
      <c r="L61" s="70"/>
      <c r="M61" s="70"/>
      <c r="N61" s="70"/>
      <c r="O61" s="70">
        <v>23.5</v>
      </c>
      <c r="P61" s="70">
        <v>27.6</v>
      </c>
    </row>
    <row r="62" spans="1:18" s="62" customFormat="1" ht="27.75">
      <c r="A62" s="188"/>
      <c r="B62" s="43" t="s">
        <v>87</v>
      </c>
      <c r="C62" s="94" t="s">
        <v>83</v>
      </c>
      <c r="D62" s="94"/>
      <c r="E62" s="95"/>
      <c r="F62" s="94"/>
      <c r="G62" s="54">
        <f t="shared" si="0"/>
        <v>1150</v>
      </c>
      <c r="H62" s="106">
        <f aca="true" t="shared" si="22" ref="H62:P62">H63</f>
        <v>800</v>
      </c>
      <c r="I62" s="107">
        <f t="shared" si="22"/>
        <v>350</v>
      </c>
      <c r="J62" s="106">
        <f t="shared" si="22"/>
        <v>0</v>
      </c>
      <c r="K62" s="106">
        <f t="shared" si="22"/>
        <v>0</v>
      </c>
      <c r="L62" s="106">
        <f t="shared" si="22"/>
        <v>0</v>
      </c>
      <c r="M62" s="106">
        <f t="shared" si="22"/>
        <v>0</v>
      </c>
      <c r="N62" s="106">
        <f t="shared" si="22"/>
        <v>0</v>
      </c>
      <c r="O62" s="106">
        <f t="shared" si="22"/>
        <v>500</v>
      </c>
      <c r="P62" s="106">
        <f t="shared" si="22"/>
        <v>500</v>
      </c>
      <c r="R62" s="72"/>
    </row>
    <row r="63" spans="1:18" s="62" customFormat="1" ht="42">
      <c r="A63" s="188"/>
      <c r="B63" s="43" t="s">
        <v>88</v>
      </c>
      <c r="C63" s="94" t="s">
        <v>83</v>
      </c>
      <c r="D63" s="94" t="s">
        <v>89</v>
      </c>
      <c r="E63" s="95"/>
      <c r="F63" s="94"/>
      <c r="G63" s="54">
        <f t="shared" si="0"/>
        <v>1150</v>
      </c>
      <c r="H63" s="55">
        <f aca="true" t="shared" si="23" ref="H63:P63">H64+H71</f>
        <v>800</v>
      </c>
      <c r="I63" s="56">
        <f t="shared" si="23"/>
        <v>350</v>
      </c>
      <c r="J63" s="55">
        <f t="shared" si="23"/>
        <v>0</v>
      </c>
      <c r="K63" s="55">
        <f t="shared" si="23"/>
        <v>0</v>
      </c>
      <c r="L63" s="55">
        <f t="shared" si="23"/>
        <v>0</v>
      </c>
      <c r="M63" s="55">
        <f t="shared" si="23"/>
        <v>0</v>
      </c>
      <c r="N63" s="55">
        <f t="shared" si="23"/>
        <v>0</v>
      </c>
      <c r="O63" s="55">
        <f t="shared" si="23"/>
        <v>500</v>
      </c>
      <c r="P63" s="55">
        <f t="shared" si="23"/>
        <v>500</v>
      </c>
      <c r="R63" s="72"/>
    </row>
    <row r="64" spans="1:16" s="72" customFormat="1" ht="55.5">
      <c r="A64" s="188"/>
      <c r="B64" s="82" t="s">
        <v>90</v>
      </c>
      <c r="C64" s="88" t="s">
        <v>83</v>
      </c>
      <c r="D64" s="88" t="s">
        <v>89</v>
      </c>
      <c r="E64" s="89" t="s">
        <v>21</v>
      </c>
      <c r="F64" s="88"/>
      <c r="G64" s="69">
        <f t="shared" si="0"/>
        <v>1150</v>
      </c>
      <c r="H64" s="70">
        <f aca="true" t="shared" si="24" ref="H64:P64">H65+H67+H69</f>
        <v>800</v>
      </c>
      <c r="I64" s="71">
        <f t="shared" si="24"/>
        <v>350</v>
      </c>
      <c r="J64" s="70">
        <f t="shared" si="24"/>
        <v>0</v>
      </c>
      <c r="K64" s="70">
        <f t="shared" si="24"/>
        <v>0</v>
      </c>
      <c r="L64" s="70">
        <f t="shared" si="24"/>
        <v>0</v>
      </c>
      <c r="M64" s="70">
        <f t="shared" si="24"/>
        <v>0</v>
      </c>
      <c r="N64" s="70">
        <f t="shared" si="24"/>
        <v>0</v>
      </c>
      <c r="O64" s="70">
        <f t="shared" si="24"/>
        <v>500</v>
      </c>
      <c r="P64" s="70">
        <f t="shared" si="24"/>
        <v>500</v>
      </c>
    </row>
    <row r="65" spans="1:16" s="72" customFormat="1" ht="42">
      <c r="A65" s="188"/>
      <c r="B65" s="82" t="s">
        <v>91</v>
      </c>
      <c r="C65" s="88" t="s">
        <v>83</v>
      </c>
      <c r="D65" s="88" t="s">
        <v>89</v>
      </c>
      <c r="E65" s="89" t="s">
        <v>92</v>
      </c>
      <c r="F65" s="88"/>
      <c r="G65" s="69">
        <f t="shared" si="0"/>
        <v>300</v>
      </c>
      <c r="H65" s="70">
        <f aca="true" t="shared" si="25" ref="H65:P65">H66</f>
        <v>300</v>
      </c>
      <c r="I65" s="71">
        <f t="shared" si="25"/>
        <v>0</v>
      </c>
      <c r="J65" s="70">
        <f t="shared" si="25"/>
        <v>0</v>
      </c>
      <c r="K65" s="70">
        <f t="shared" si="25"/>
        <v>0</v>
      </c>
      <c r="L65" s="70">
        <f t="shared" si="25"/>
        <v>0</v>
      </c>
      <c r="M65" s="70">
        <f t="shared" si="25"/>
        <v>0</v>
      </c>
      <c r="N65" s="70">
        <f t="shared" si="25"/>
        <v>0</v>
      </c>
      <c r="O65" s="70">
        <f t="shared" si="25"/>
        <v>150</v>
      </c>
      <c r="P65" s="70">
        <f t="shared" si="25"/>
        <v>150</v>
      </c>
    </row>
    <row r="66" spans="1:18" s="72" customFormat="1" ht="54.75">
      <c r="A66" s="188"/>
      <c r="B66" s="108" t="s">
        <v>93</v>
      </c>
      <c r="C66" s="88" t="s">
        <v>83</v>
      </c>
      <c r="D66" s="88" t="s">
        <v>89</v>
      </c>
      <c r="E66" s="89" t="s">
        <v>94</v>
      </c>
      <c r="F66" s="88" t="s">
        <v>53</v>
      </c>
      <c r="G66" s="69">
        <f t="shared" si="0"/>
        <v>300</v>
      </c>
      <c r="H66" s="70">
        <f>150+150</f>
        <v>300</v>
      </c>
      <c r="I66" s="71"/>
      <c r="J66" s="70"/>
      <c r="K66" s="70"/>
      <c r="L66" s="70"/>
      <c r="M66" s="70"/>
      <c r="N66" s="70"/>
      <c r="O66" s="70">
        <v>150</v>
      </c>
      <c r="P66" s="70">
        <v>150</v>
      </c>
      <c r="Q66" s="78"/>
      <c r="R66" s="102"/>
    </row>
    <row r="67" spans="1:18" s="72" customFormat="1" ht="42">
      <c r="A67" s="188"/>
      <c r="B67" s="82" t="s">
        <v>95</v>
      </c>
      <c r="C67" s="88" t="s">
        <v>83</v>
      </c>
      <c r="D67" s="88" t="s">
        <v>89</v>
      </c>
      <c r="E67" s="89" t="s">
        <v>96</v>
      </c>
      <c r="F67" s="88"/>
      <c r="G67" s="69">
        <f t="shared" si="0"/>
        <v>500</v>
      </c>
      <c r="H67" s="70">
        <f aca="true" t="shared" si="26" ref="H67:P67">H68</f>
        <v>300</v>
      </c>
      <c r="I67" s="71">
        <f t="shared" si="26"/>
        <v>200</v>
      </c>
      <c r="J67" s="70">
        <f t="shared" si="26"/>
        <v>0</v>
      </c>
      <c r="K67" s="70">
        <f t="shared" si="26"/>
        <v>0</v>
      </c>
      <c r="L67" s="70">
        <f t="shared" si="26"/>
        <v>0</v>
      </c>
      <c r="M67" s="70">
        <f t="shared" si="26"/>
        <v>0</v>
      </c>
      <c r="N67" s="70">
        <f t="shared" si="26"/>
        <v>0</v>
      </c>
      <c r="O67" s="70">
        <f t="shared" si="26"/>
        <v>150</v>
      </c>
      <c r="P67" s="70">
        <f t="shared" si="26"/>
        <v>150</v>
      </c>
      <c r="R67" s="102"/>
    </row>
    <row r="68" spans="1:18" s="72" customFormat="1" ht="54.75">
      <c r="A68" s="188"/>
      <c r="B68" s="108" t="s">
        <v>93</v>
      </c>
      <c r="C68" s="88" t="s">
        <v>83</v>
      </c>
      <c r="D68" s="88" t="s">
        <v>89</v>
      </c>
      <c r="E68" s="89" t="s">
        <v>97</v>
      </c>
      <c r="F68" s="88" t="s">
        <v>53</v>
      </c>
      <c r="G68" s="69">
        <f t="shared" si="0"/>
        <v>500</v>
      </c>
      <c r="H68" s="70">
        <f>150+150</f>
        <v>300</v>
      </c>
      <c r="I68" s="71">
        <v>200</v>
      </c>
      <c r="J68" s="70"/>
      <c r="K68" s="70"/>
      <c r="L68" s="70"/>
      <c r="M68" s="70"/>
      <c r="N68" s="70"/>
      <c r="O68" s="70">
        <v>150</v>
      </c>
      <c r="P68" s="70">
        <v>150</v>
      </c>
      <c r="Q68" s="78"/>
      <c r="R68" s="102"/>
    </row>
    <row r="69" spans="1:16" s="72" customFormat="1" ht="27.75">
      <c r="A69" s="188"/>
      <c r="B69" s="82" t="s">
        <v>98</v>
      </c>
      <c r="C69" s="88" t="s">
        <v>83</v>
      </c>
      <c r="D69" s="88" t="s">
        <v>89</v>
      </c>
      <c r="E69" s="89" t="s">
        <v>99</v>
      </c>
      <c r="F69" s="88"/>
      <c r="G69" s="69">
        <f t="shared" si="0"/>
        <v>350</v>
      </c>
      <c r="H69" s="70">
        <f aca="true" t="shared" si="27" ref="H69:P69">H70</f>
        <v>200</v>
      </c>
      <c r="I69" s="71">
        <f t="shared" si="27"/>
        <v>150</v>
      </c>
      <c r="J69" s="70">
        <f t="shared" si="27"/>
        <v>0</v>
      </c>
      <c r="K69" s="70">
        <f t="shared" si="27"/>
        <v>0</v>
      </c>
      <c r="L69" s="70">
        <f t="shared" si="27"/>
        <v>0</v>
      </c>
      <c r="M69" s="70">
        <f t="shared" si="27"/>
        <v>0</v>
      </c>
      <c r="N69" s="70">
        <f t="shared" si="27"/>
        <v>0</v>
      </c>
      <c r="O69" s="70">
        <f t="shared" si="27"/>
        <v>200</v>
      </c>
      <c r="P69" s="70">
        <f t="shared" si="27"/>
        <v>200</v>
      </c>
    </row>
    <row r="70" spans="1:18" s="72" customFormat="1" ht="54.75">
      <c r="A70" s="188"/>
      <c r="B70" s="108" t="s">
        <v>93</v>
      </c>
      <c r="C70" s="88" t="s">
        <v>83</v>
      </c>
      <c r="D70" s="88" t="s">
        <v>89</v>
      </c>
      <c r="E70" s="89" t="s">
        <v>100</v>
      </c>
      <c r="F70" s="88" t="s">
        <v>53</v>
      </c>
      <c r="G70" s="69">
        <f t="shared" si="0"/>
        <v>350</v>
      </c>
      <c r="H70" s="70">
        <v>200</v>
      </c>
      <c r="I70" s="71">
        <v>150</v>
      </c>
      <c r="J70" s="70"/>
      <c r="K70" s="70"/>
      <c r="L70" s="70"/>
      <c r="M70" s="70"/>
      <c r="N70" s="70"/>
      <c r="O70" s="70">
        <v>200</v>
      </c>
      <c r="P70" s="70">
        <v>200</v>
      </c>
      <c r="R70" s="102"/>
    </row>
    <row r="71" spans="1:23" s="75" customFormat="1" ht="15" hidden="1">
      <c r="A71" s="188"/>
      <c r="B71" s="80" t="s">
        <v>36</v>
      </c>
      <c r="C71" s="66" t="s">
        <v>83</v>
      </c>
      <c r="D71" s="66" t="s">
        <v>23</v>
      </c>
      <c r="E71" s="81" t="s">
        <v>37</v>
      </c>
      <c r="F71" s="68"/>
      <c r="G71" s="69">
        <f t="shared" si="0"/>
        <v>0</v>
      </c>
      <c r="H71" s="70">
        <f aca="true" t="shared" si="28" ref="H71:P72">H72</f>
        <v>0</v>
      </c>
      <c r="I71" s="71">
        <f t="shared" si="28"/>
        <v>0</v>
      </c>
      <c r="J71" s="70">
        <f t="shared" si="28"/>
        <v>0</v>
      </c>
      <c r="K71" s="70">
        <f t="shared" si="28"/>
        <v>0</v>
      </c>
      <c r="L71" s="70">
        <f t="shared" si="28"/>
        <v>0</v>
      </c>
      <c r="M71" s="70">
        <f t="shared" si="28"/>
        <v>0</v>
      </c>
      <c r="N71" s="70">
        <f t="shared" si="28"/>
        <v>0</v>
      </c>
      <c r="O71" s="70">
        <f t="shared" si="28"/>
        <v>0</v>
      </c>
      <c r="P71" s="70">
        <f t="shared" si="28"/>
        <v>0</v>
      </c>
      <c r="Q71" s="72"/>
      <c r="R71" s="72"/>
      <c r="S71" s="72"/>
      <c r="T71" s="72"/>
      <c r="U71" s="72"/>
      <c r="V71" s="72"/>
      <c r="W71" s="72"/>
    </row>
    <row r="72" spans="1:23" s="75" customFormat="1" ht="27.75" hidden="1">
      <c r="A72" s="188"/>
      <c r="B72" s="82" t="s">
        <v>38</v>
      </c>
      <c r="C72" s="65" t="s">
        <v>83</v>
      </c>
      <c r="D72" s="65" t="s">
        <v>23</v>
      </c>
      <c r="E72" s="81">
        <v>999</v>
      </c>
      <c r="F72" s="68"/>
      <c r="G72" s="69">
        <f t="shared" si="0"/>
        <v>0</v>
      </c>
      <c r="H72" s="70">
        <f t="shared" si="28"/>
        <v>0</v>
      </c>
      <c r="I72" s="71">
        <f t="shared" si="28"/>
        <v>0</v>
      </c>
      <c r="J72" s="70">
        <f t="shared" si="28"/>
        <v>0</v>
      </c>
      <c r="K72" s="70">
        <f t="shared" si="28"/>
        <v>0</v>
      </c>
      <c r="L72" s="70">
        <f t="shared" si="28"/>
        <v>0</v>
      </c>
      <c r="M72" s="70">
        <f t="shared" si="28"/>
        <v>0</v>
      </c>
      <c r="N72" s="70">
        <f t="shared" si="28"/>
        <v>0</v>
      </c>
      <c r="O72" s="70">
        <f t="shared" si="28"/>
        <v>0</v>
      </c>
      <c r="P72" s="70">
        <f t="shared" si="28"/>
        <v>0</v>
      </c>
      <c r="Q72" s="72"/>
      <c r="R72" s="72"/>
      <c r="S72" s="72"/>
      <c r="T72" s="72"/>
      <c r="U72" s="72"/>
      <c r="V72" s="72"/>
      <c r="W72" s="72"/>
    </row>
    <row r="73" spans="1:23" s="77" customFormat="1" ht="69" hidden="1">
      <c r="A73" s="188"/>
      <c r="B73" s="87" t="s">
        <v>101</v>
      </c>
      <c r="C73" s="88" t="s">
        <v>83</v>
      </c>
      <c r="D73" s="88" t="s">
        <v>23</v>
      </c>
      <c r="E73" s="89" t="s">
        <v>102</v>
      </c>
      <c r="F73" s="88" t="s">
        <v>53</v>
      </c>
      <c r="G73" s="69">
        <f t="shared" si="0"/>
        <v>0</v>
      </c>
      <c r="H73" s="70"/>
      <c r="I73" s="71"/>
      <c r="J73" s="70"/>
      <c r="K73" s="70"/>
      <c r="L73" s="70"/>
      <c r="M73" s="70"/>
      <c r="N73" s="70"/>
      <c r="O73" s="70"/>
      <c r="P73" s="70"/>
      <c r="Q73" s="72"/>
      <c r="R73" s="72"/>
      <c r="S73" s="72"/>
      <c r="T73" s="79"/>
      <c r="U73" s="79"/>
      <c r="V73" s="79"/>
      <c r="W73" s="76"/>
    </row>
    <row r="74" spans="1:23" s="77" customFormat="1" ht="15">
      <c r="A74" s="188"/>
      <c r="B74" s="109" t="s">
        <v>103</v>
      </c>
      <c r="C74" s="94" t="s">
        <v>21</v>
      </c>
      <c r="D74" s="88"/>
      <c r="E74" s="89"/>
      <c r="F74" s="88"/>
      <c r="G74" s="54">
        <f t="shared" si="0"/>
        <v>1434.8000000000002</v>
      </c>
      <c r="H74" s="55">
        <f aca="true" t="shared" si="29" ref="H74:P77">H75</f>
        <v>1434.8000000000002</v>
      </c>
      <c r="I74" s="56">
        <f t="shared" si="29"/>
        <v>0</v>
      </c>
      <c r="J74" s="55">
        <f t="shared" si="29"/>
        <v>0</v>
      </c>
      <c r="K74" s="55">
        <f t="shared" si="29"/>
        <v>0</v>
      </c>
      <c r="L74" s="55">
        <f t="shared" si="29"/>
        <v>0</v>
      </c>
      <c r="M74" s="55">
        <f t="shared" si="29"/>
        <v>0</v>
      </c>
      <c r="N74" s="55">
        <f t="shared" si="29"/>
        <v>0</v>
      </c>
      <c r="O74" s="110">
        <f t="shared" si="29"/>
        <v>1935.6999999999998</v>
      </c>
      <c r="P74" s="110">
        <f t="shared" si="29"/>
        <v>1820.9</v>
      </c>
      <c r="Q74" s="72"/>
      <c r="R74" s="72"/>
      <c r="S74" s="72"/>
      <c r="T74" s="76"/>
      <c r="U74" s="76"/>
      <c r="V74" s="76"/>
      <c r="W74" s="76"/>
    </row>
    <row r="75" spans="1:23" s="77" customFormat="1" ht="15">
      <c r="A75" s="188"/>
      <c r="B75" s="111" t="s">
        <v>104</v>
      </c>
      <c r="C75" s="94" t="s">
        <v>21</v>
      </c>
      <c r="D75" s="94" t="s">
        <v>19</v>
      </c>
      <c r="E75" s="89"/>
      <c r="F75" s="88"/>
      <c r="G75" s="54">
        <f t="shared" si="0"/>
        <v>1434.8000000000002</v>
      </c>
      <c r="H75" s="55">
        <f t="shared" si="29"/>
        <v>1434.8000000000002</v>
      </c>
      <c r="I75" s="56">
        <f t="shared" si="29"/>
        <v>0</v>
      </c>
      <c r="J75" s="55">
        <f t="shared" si="29"/>
        <v>0</v>
      </c>
      <c r="K75" s="55">
        <f t="shared" si="29"/>
        <v>0</v>
      </c>
      <c r="L75" s="55">
        <f t="shared" si="29"/>
        <v>0</v>
      </c>
      <c r="M75" s="55">
        <f t="shared" si="29"/>
        <v>0</v>
      </c>
      <c r="N75" s="55">
        <f t="shared" si="29"/>
        <v>0</v>
      </c>
      <c r="O75" s="110">
        <f t="shared" si="29"/>
        <v>1935.6999999999998</v>
      </c>
      <c r="P75" s="110">
        <f t="shared" si="29"/>
        <v>1820.9</v>
      </c>
      <c r="Q75" s="72"/>
      <c r="R75" s="72"/>
      <c r="S75" s="72"/>
      <c r="T75" s="76"/>
      <c r="U75" s="76"/>
      <c r="V75" s="76"/>
      <c r="W75" s="76"/>
    </row>
    <row r="76" spans="1:23" s="77" customFormat="1" ht="15">
      <c r="A76" s="188"/>
      <c r="B76" s="112" t="s">
        <v>36</v>
      </c>
      <c r="C76" s="88" t="s">
        <v>21</v>
      </c>
      <c r="D76" s="88" t="s">
        <v>19</v>
      </c>
      <c r="E76" s="89" t="s">
        <v>37</v>
      </c>
      <c r="F76" s="88"/>
      <c r="G76" s="69">
        <f t="shared" si="0"/>
        <v>1434.8000000000002</v>
      </c>
      <c r="H76" s="70">
        <f t="shared" si="29"/>
        <v>1434.8000000000002</v>
      </c>
      <c r="I76" s="71">
        <f t="shared" si="29"/>
        <v>0</v>
      </c>
      <c r="J76" s="70">
        <f t="shared" si="29"/>
        <v>0</v>
      </c>
      <c r="K76" s="70">
        <f t="shared" si="29"/>
        <v>0</v>
      </c>
      <c r="L76" s="70">
        <f t="shared" si="29"/>
        <v>0</v>
      </c>
      <c r="M76" s="70">
        <f t="shared" si="29"/>
        <v>0</v>
      </c>
      <c r="N76" s="70">
        <f t="shared" si="29"/>
        <v>0</v>
      </c>
      <c r="O76" s="113">
        <f t="shared" si="29"/>
        <v>1935.6999999999998</v>
      </c>
      <c r="P76" s="113">
        <f t="shared" si="29"/>
        <v>1820.9</v>
      </c>
      <c r="Q76" s="72"/>
      <c r="R76" s="72"/>
      <c r="S76" s="72"/>
      <c r="T76" s="76"/>
      <c r="U76" s="76"/>
      <c r="V76" s="76"/>
      <c r="W76" s="76"/>
    </row>
    <row r="77" spans="1:23" s="77" customFormat="1" ht="27">
      <c r="A77" s="188"/>
      <c r="B77" s="114" t="s">
        <v>38</v>
      </c>
      <c r="C77" s="88" t="s">
        <v>21</v>
      </c>
      <c r="D77" s="88" t="s">
        <v>19</v>
      </c>
      <c r="E77" s="89" t="s">
        <v>50</v>
      </c>
      <c r="F77" s="88"/>
      <c r="G77" s="69">
        <f t="shared" si="0"/>
        <v>1434.8000000000002</v>
      </c>
      <c r="H77" s="70">
        <f t="shared" si="29"/>
        <v>1434.8000000000002</v>
      </c>
      <c r="I77" s="71">
        <f t="shared" si="29"/>
        <v>0</v>
      </c>
      <c r="J77" s="70">
        <f t="shared" si="29"/>
        <v>0</v>
      </c>
      <c r="K77" s="70">
        <f t="shared" si="29"/>
        <v>0</v>
      </c>
      <c r="L77" s="70">
        <f t="shared" si="29"/>
        <v>0</v>
      </c>
      <c r="M77" s="70">
        <f t="shared" si="29"/>
        <v>0</v>
      </c>
      <c r="N77" s="70">
        <f t="shared" si="29"/>
        <v>0</v>
      </c>
      <c r="O77" s="113">
        <f t="shared" si="29"/>
        <v>1935.6999999999998</v>
      </c>
      <c r="P77" s="113">
        <f t="shared" si="29"/>
        <v>1820.9</v>
      </c>
      <c r="Q77" s="72"/>
      <c r="R77" s="72"/>
      <c r="S77" s="72"/>
      <c r="T77" s="76"/>
      <c r="U77" s="76"/>
      <c r="V77" s="76"/>
      <c r="W77" s="76"/>
    </row>
    <row r="78" spans="1:23" s="77" customFormat="1" ht="54.75">
      <c r="A78" s="188"/>
      <c r="B78" s="115" t="s">
        <v>105</v>
      </c>
      <c r="C78" s="88" t="s">
        <v>21</v>
      </c>
      <c r="D78" s="88" t="s">
        <v>19</v>
      </c>
      <c r="E78" s="89" t="s">
        <v>106</v>
      </c>
      <c r="F78" s="88" t="s">
        <v>107</v>
      </c>
      <c r="G78" s="69">
        <f t="shared" si="0"/>
        <v>1434.8000000000002</v>
      </c>
      <c r="H78" s="70">
        <f>3034.8-1000-300-200-100</f>
        <v>1434.8000000000002</v>
      </c>
      <c r="I78" s="116"/>
      <c r="J78" s="70"/>
      <c r="K78" s="70"/>
      <c r="L78" s="70"/>
      <c r="M78" s="70"/>
      <c r="N78" s="70"/>
      <c r="O78" s="113">
        <f>3535.7-1000-300-200-100</f>
        <v>1935.6999999999998</v>
      </c>
      <c r="P78" s="113">
        <f>3420.9-1000-300-200-100</f>
        <v>1820.9</v>
      </c>
      <c r="Q78" s="78"/>
      <c r="R78" s="102"/>
      <c r="S78" s="72"/>
      <c r="T78" s="76"/>
      <c r="U78" s="76"/>
      <c r="V78" s="76"/>
      <c r="W78" s="76"/>
    </row>
    <row r="79" spans="1:23" s="99" customFormat="1" ht="15">
      <c r="A79" s="188"/>
      <c r="B79" s="117" t="s">
        <v>108</v>
      </c>
      <c r="C79" s="94" t="s">
        <v>62</v>
      </c>
      <c r="D79" s="94"/>
      <c r="E79" s="95"/>
      <c r="F79" s="94"/>
      <c r="G79" s="54">
        <f t="shared" si="0"/>
        <v>8278.2</v>
      </c>
      <c r="H79" s="55">
        <f aca="true" t="shared" si="30" ref="H79:P79">H80+H90+H94</f>
        <v>6386.2</v>
      </c>
      <c r="I79" s="56">
        <f t="shared" si="30"/>
        <v>1892</v>
      </c>
      <c r="J79" s="55">
        <f t="shared" si="30"/>
        <v>0</v>
      </c>
      <c r="K79" s="55">
        <f t="shared" si="30"/>
        <v>0</v>
      </c>
      <c r="L79" s="55">
        <f t="shared" si="30"/>
        <v>0</v>
      </c>
      <c r="M79" s="55">
        <f t="shared" si="30"/>
        <v>0</v>
      </c>
      <c r="N79" s="55">
        <f t="shared" si="30"/>
        <v>0</v>
      </c>
      <c r="O79" s="55">
        <f t="shared" si="30"/>
        <v>6465.3</v>
      </c>
      <c r="P79" s="55">
        <f t="shared" si="30"/>
        <v>6546.7</v>
      </c>
      <c r="Q79" s="62"/>
      <c r="R79" s="72"/>
      <c r="S79" s="62"/>
      <c r="T79" s="91"/>
      <c r="U79" s="91"/>
      <c r="V79" s="91"/>
      <c r="W79" s="91"/>
    </row>
    <row r="80" spans="1:23" s="99" customFormat="1" ht="15">
      <c r="A80" s="188"/>
      <c r="B80" s="117" t="s">
        <v>109</v>
      </c>
      <c r="C80" s="94" t="s">
        <v>62</v>
      </c>
      <c r="D80" s="94" t="s">
        <v>19</v>
      </c>
      <c r="E80" s="95"/>
      <c r="F80" s="94"/>
      <c r="G80" s="54">
        <f t="shared" si="0"/>
        <v>574</v>
      </c>
      <c r="H80" s="55">
        <f aca="true" t="shared" si="31" ref="H80:P80">H81</f>
        <v>74</v>
      </c>
      <c r="I80" s="56">
        <f t="shared" si="31"/>
        <v>500</v>
      </c>
      <c r="J80" s="55">
        <f t="shared" si="31"/>
        <v>0</v>
      </c>
      <c r="K80" s="55">
        <f t="shared" si="31"/>
        <v>0</v>
      </c>
      <c r="L80" s="55">
        <f t="shared" si="31"/>
        <v>0</v>
      </c>
      <c r="M80" s="55">
        <f t="shared" si="31"/>
        <v>0</v>
      </c>
      <c r="N80" s="55">
        <f t="shared" si="31"/>
        <v>0</v>
      </c>
      <c r="O80" s="55">
        <f t="shared" si="31"/>
        <v>74</v>
      </c>
      <c r="P80" s="55">
        <f t="shared" si="31"/>
        <v>74</v>
      </c>
      <c r="Q80" s="62"/>
      <c r="R80" s="72"/>
      <c r="S80" s="62"/>
      <c r="T80" s="91"/>
      <c r="U80" s="91"/>
      <c r="V80" s="91"/>
      <c r="W80" s="91"/>
    </row>
    <row r="81" spans="1:23" s="77" customFormat="1" ht="54.75">
      <c r="A81" s="188"/>
      <c r="B81" s="64" t="s">
        <v>110</v>
      </c>
      <c r="C81" s="88" t="s">
        <v>62</v>
      </c>
      <c r="D81" s="88" t="s">
        <v>19</v>
      </c>
      <c r="E81" s="89" t="s">
        <v>19</v>
      </c>
      <c r="F81" s="88"/>
      <c r="G81" s="69">
        <f t="shared" si="0"/>
        <v>574</v>
      </c>
      <c r="H81" s="70">
        <f aca="true" t="shared" si="32" ref="H81:P81">H82+H84</f>
        <v>74</v>
      </c>
      <c r="I81" s="71">
        <f t="shared" si="32"/>
        <v>500</v>
      </c>
      <c r="J81" s="70">
        <f t="shared" si="32"/>
        <v>0</v>
      </c>
      <c r="K81" s="70">
        <f t="shared" si="32"/>
        <v>0</v>
      </c>
      <c r="L81" s="70">
        <f t="shared" si="32"/>
        <v>0</v>
      </c>
      <c r="M81" s="70">
        <f t="shared" si="32"/>
        <v>0</v>
      </c>
      <c r="N81" s="70">
        <f t="shared" si="32"/>
        <v>0</v>
      </c>
      <c r="O81" s="70">
        <f t="shared" si="32"/>
        <v>74</v>
      </c>
      <c r="P81" s="70">
        <f t="shared" si="32"/>
        <v>74</v>
      </c>
      <c r="Q81" s="72"/>
      <c r="R81" s="72"/>
      <c r="S81" s="72"/>
      <c r="T81" s="76"/>
      <c r="U81" s="76"/>
      <c r="V81" s="76"/>
      <c r="W81" s="76"/>
    </row>
    <row r="82" spans="1:23" s="77" customFormat="1" ht="27">
      <c r="A82" s="188"/>
      <c r="B82" s="64" t="s">
        <v>111</v>
      </c>
      <c r="C82" s="88" t="s">
        <v>62</v>
      </c>
      <c r="D82" s="88" t="s">
        <v>19</v>
      </c>
      <c r="E82" s="89" t="s">
        <v>112</v>
      </c>
      <c r="F82" s="88"/>
      <c r="G82" s="69">
        <f t="shared" si="0"/>
        <v>500</v>
      </c>
      <c r="H82" s="70">
        <f aca="true" t="shared" si="33" ref="H82:P82">H83</f>
        <v>0</v>
      </c>
      <c r="I82" s="71">
        <f t="shared" si="33"/>
        <v>500</v>
      </c>
      <c r="J82" s="70">
        <f t="shared" si="33"/>
        <v>0</v>
      </c>
      <c r="K82" s="70">
        <f t="shared" si="33"/>
        <v>0</v>
      </c>
      <c r="L82" s="70">
        <f t="shared" si="33"/>
        <v>0</v>
      </c>
      <c r="M82" s="70">
        <f t="shared" si="33"/>
        <v>0</v>
      </c>
      <c r="N82" s="70">
        <f t="shared" si="33"/>
        <v>0</v>
      </c>
      <c r="O82" s="70">
        <f t="shared" si="33"/>
        <v>0</v>
      </c>
      <c r="P82" s="70">
        <f t="shared" si="33"/>
        <v>0</v>
      </c>
      <c r="Q82" s="72"/>
      <c r="R82" s="72"/>
      <c r="S82" s="72"/>
      <c r="T82" s="76"/>
      <c r="U82" s="76"/>
      <c r="V82" s="76"/>
      <c r="W82" s="76"/>
    </row>
    <row r="83" spans="1:23" s="77" customFormat="1" ht="54.75">
      <c r="A83" s="188"/>
      <c r="B83" s="64" t="s">
        <v>113</v>
      </c>
      <c r="C83" s="88" t="s">
        <v>62</v>
      </c>
      <c r="D83" s="88" t="s">
        <v>19</v>
      </c>
      <c r="E83" s="89" t="s">
        <v>114</v>
      </c>
      <c r="F83" s="88" t="s">
        <v>53</v>
      </c>
      <c r="G83" s="69">
        <f t="shared" si="0"/>
        <v>500</v>
      </c>
      <c r="H83" s="70">
        <f>200-200</f>
        <v>0</v>
      </c>
      <c r="I83" s="71">
        <v>500</v>
      </c>
      <c r="J83" s="70">
        <f aca="true" t="shared" si="34" ref="J83:P83">200-200</f>
        <v>0</v>
      </c>
      <c r="K83" s="70">
        <f t="shared" si="34"/>
        <v>0</v>
      </c>
      <c r="L83" s="70">
        <f t="shared" si="34"/>
        <v>0</v>
      </c>
      <c r="M83" s="70">
        <f t="shared" si="34"/>
        <v>0</v>
      </c>
      <c r="N83" s="70">
        <f t="shared" si="34"/>
        <v>0</v>
      </c>
      <c r="O83" s="70">
        <f t="shared" si="34"/>
        <v>0</v>
      </c>
      <c r="P83" s="70">
        <f t="shared" si="34"/>
        <v>0</v>
      </c>
      <c r="Q83" s="78"/>
      <c r="R83" s="72"/>
      <c r="S83" s="72"/>
      <c r="T83" s="76"/>
      <c r="U83" s="76"/>
      <c r="V83" s="76"/>
      <c r="W83" s="76"/>
    </row>
    <row r="84" spans="1:23" s="77" customFormat="1" ht="27">
      <c r="A84" s="188"/>
      <c r="B84" s="64" t="s">
        <v>115</v>
      </c>
      <c r="C84" s="88" t="s">
        <v>62</v>
      </c>
      <c r="D84" s="88" t="s">
        <v>19</v>
      </c>
      <c r="E84" s="89" t="s">
        <v>116</v>
      </c>
      <c r="F84" s="88"/>
      <c r="G84" s="69">
        <f t="shared" si="0"/>
        <v>74</v>
      </c>
      <c r="H84" s="70">
        <f aca="true" t="shared" si="35" ref="H84:P84">H85</f>
        <v>74</v>
      </c>
      <c r="I84" s="71">
        <f t="shared" si="35"/>
        <v>0</v>
      </c>
      <c r="J84" s="70">
        <f t="shared" si="35"/>
        <v>0</v>
      </c>
      <c r="K84" s="70">
        <f t="shared" si="35"/>
        <v>0</v>
      </c>
      <c r="L84" s="70">
        <f t="shared" si="35"/>
        <v>0</v>
      </c>
      <c r="M84" s="70">
        <f t="shared" si="35"/>
        <v>0</v>
      </c>
      <c r="N84" s="70">
        <f t="shared" si="35"/>
        <v>0</v>
      </c>
      <c r="O84" s="70">
        <f t="shared" si="35"/>
        <v>74</v>
      </c>
      <c r="P84" s="70">
        <f t="shared" si="35"/>
        <v>74</v>
      </c>
      <c r="Q84" s="72"/>
      <c r="R84" s="72"/>
      <c r="S84" s="72"/>
      <c r="T84" s="76"/>
      <c r="U84" s="76"/>
      <c r="V84" s="76"/>
      <c r="W84" s="76"/>
    </row>
    <row r="85" spans="1:23" s="77" customFormat="1" ht="54.75">
      <c r="A85" s="188"/>
      <c r="B85" s="64" t="s">
        <v>117</v>
      </c>
      <c r="C85" s="88" t="s">
        <v>62</v>
      </c>
      <c r="D85" s="88" t="s">
        <v>19</v>
      </c>
      <c r="E85" s="88" t="s">
        <v>118</v>
      </c>
      <c r="F85" s="88" t="s">
        <v>53</v>
      </c>
      <c r="G85" s="69">
        <f t="shared" si="0"/>
        <v>74</v>
      </c>
      <c r="H85" s="70">
        <v>74</v>
      </c>
      <c r="I85" s="71"/>
      <c r="J85" s="70"/>
      <c r="K85" s="70"/>
      <c r="L85" s="70"/>
      <c r="M85" s="70"/>
      <c r="N85" s="70"/>
      <c r="O85" s="70">
        <v>74</v>
      </c>
      <c r="P85" s="70">
        <v>74</v>
      </c>
      <c r="Q85" s="78"/>
      <c r="R85" s="72"/>
      <c r="S85" s="72"/>
      <c r="T85" s="76"/>
      <c r="U85" s="76"/>
      <c r="V85" s="76"/>
      <c r="W85" s="76"/>
    </row>
    <row r="86" spans="1:23" s="77" customFormat="1" ht="15" hidden="1">
      <c r="A86" s="188"/>
      <c r="B86" s="80" t="s">
        <v>36</v>
      </c>
      <c r="C86" s="88" t="s">
        <v>62</v>
      </c>
      <c r="D86" s="88" t="s">
        <v>19</v>
      </c>
      <c r="E86" s="89" t="s">
        <v>37</v>
      </c>
      <c r="F86" s="88"/>
      <c r="G86" s="69">
        <f t="shared" si="0"/>
        <v>0</v>
      </c>
      <c r="H86" s="100">
        <f aca="true" t="shared" si="36" ref="H86:P86">H87</f>
        <v>0</v>
      </c>
      <c r="I86" s="101">
        <f t="shared" si="36"/>
        <v>0</v>
      </c>
      <c r="J86" s="100">
        <f t="shared" si="36"/>
        <v>0</v>
      </c>
      <c r="K86" s="100">
        <f t="shared" si="36"/>
        <v>0</v>
      </c>
      <c r="L86" s="100">
        <f t="shared" si="36"/>
        <v>0</v>
      </c>
      <c r="M86" s="100">
        <f t="shared" si="36"/>
        <v>0</v>
      </c>
      <c r="N86" s="100">
        <f t="shared" si="36"/>
        <v>0</v>
      </c>
      <c r="O86" s="100">
        <f t="shared" si="36"/>
        <v>0</v>
      </c>
      <c r="P86" s="100">
        <f t="shared" si="36"/>
        <v>0</v>
      </c>
      <c r="Q86" s="72"/>
      <c r="R86" s="72"/>
      <c r="S86" s="72"/>
      <c r="T86" s="76"/>
      <c r="U86" s="76"/>
      <c r="V86" s="76"/>
      <c r="W86" s="76"/>
    </row>
    <row r="87" spans="1:23" s="77" customFormat="1" ht="27.75" hidden="1">
      <c r="A87" s="188"/>
      <c r="B87" s="82" t="s">
        <v>38</v>
      </c>
      <c r="C87" s="88" t="s">
        <v>62</v>
      </c>
      <c r="D87" s="88" t="s">
        <v>19</v>
      </c>
      <c r="E87" s="89" t="s">
        <v>50</v>
      </c>
      <c r="F87" s="88"/>
      <c r="G87" s="69">
        <f t="shared" si="0"/>
        <v>0</v>
      </c>
      <c r="H87" s="100">
        <f aca="true" t="shared" si="37" ref="H87:P87">SUM(H88:H89)</f>
        <v>0</v>
      </c>
      <c r="I87" s="101">
        <f t="shared" si="37"/>
        <v>0</v>
      </c>
      <c r="J87" s="100">
        <f t="shared" si="37"/>
        <v>0</v>
      </c>
      <c r="K87" s="100">
        <f t="shared" si="37"/>
        <v>0</v>
      </c>
      <c r="L87" s="100">
        <f t="shared" si="37"/>
        <v>0</v>
      </c>
      <c r="M87" s="100">
        <f t="shared" si="37"/>
        <v>0</v>
      </c>
      <c r="N87" s="100">
        <f t="shared" si="37"/>
        <v>0</v>
      </c>
      <c r="O87" s="100">
        <f t="shared" si="37"/>
        <v>0</v>
      </c>
      <c r="P87" s="100">
        <f t="shared" si="37"/>
        <v>0</v>
      </c>
      <c r="Q87" s="72"/>
      <c r="R87" s="72"/>
      <c r="S87" s="72"/>
      <c r="T87" s="76"/>
      <c r="U87" s="76"/>
      <c r="V87" s="76"/>
      <c r="W87" s="76"/>
    </row>
    <row r="88" spans="1:23" s="77" customFormat="1" ht="55.5" hidden="1">
      <c r="A88" s="188"/>
      <c r="B88" s="82" t="s">
        <v>119</v>
      </c>
      <c r="C88" s="88" t="s">
        <v>62</v>
      </c>
      <c r="D88" s="88" t="s">
        <v>19</v>
      </c>
      <c r="E88" s="89" t="s">
        <v>120</v>
      </c>
      <c r="F88" s="88" t="s">
        <v>53</v>
      </c>
      <c r="G88" s="69">
        <f t="shared" si="0"/>
        <v>0</v>
      </c>
      <c r="H88" s="100"/>
      <c r="I88" s="101"/>
      <c r="J88" s="100"/>
      <c r="K88" s="100"/>
      <c r="L88" s="100"/>
      <c r="M88" s="100"/>
      <c r="N88" s="100"/>
      <c r="O88" s="100"/>
      <c r="P88" s="100"/>
      <c r="Q88" s="72"/>
      <c r="R88" s="72"/>
      <c r="S88" s="72"/>
      <c r="T88" s="76"/>
      <c r="U88" s="76"/>
      <c r="V88" s="76"/>
      <c r="W88" s="76"/>
    </row>
    <row r="89" spans="1:23" s="77" customFormat="1" ht="69" hidden="1">
      <c r="A89" s="188"/>
      <c r="B89" s="82" t="s">
        <v>121</v>
      </c>
      <c r="C89" s="88" t="s">
        <v>62</v>
      </c>
      <c r="D89" s="88" t="s">
        <v>19</v>
      </c>
      <c r="E89" s="89" t="s">
        <v>120</v>
      </c>
      <c r="F89" s="88" t="s">
        <v>122</v>
      </c>
      <c r="G89" s="69">
        <f t="shared" si="0"/>
        <v>0</v>
      </c>
      <c r="H89" s="100"/>
      <c r="I89" s="101"/>
      <c r="J89" s="100"/>
      <c r="K89" s="100"/>
      <c r="L89" s="100"/>
      <c r="M89" s="100"/>
      <c r="N89" s="100"/>
      <c r="O89" s="100"/>
      <c r="P89" s="100"/>
      <c r="Q89" s="72"/>
      <c r="R89" s="72"/>
      <c r="S89" s="72"/>
      <c r="T89" s="76"/>
      <c r="U89" s="76"/>
      <c r="V89" s="76"/>
      <c r="W89" s="76"/>
    </row>
    <row r="90" spans="1:23" s="77" customFormat="1" ht="15">
      <c r="A90" s="188"/>
      <c r="B90" s="43" t="s">
        <v>123</v>
      </c>
      <c r="C90" s="94" t="s">
        <v>62</v>
      </c>
      <c r="D90" s="94" t="s">
        <v>81</v>
      </c>
      <c r="E90" s="89"/>
      <c r="F90" s="88"/>
      <c r="G90" s="54">
        <f t="shared" si="0"/>
        <v>2092</v>
      </c>
      <c r="H90" s="118">
        <f aca="true" t="shared" si="38" ref="H90:P92">H91</f>
        <v>1200</v>
      </c>
      <c r="I90" s="56">
        <f t="shared" si="38"/>
        <v>892</v>
      </c>
      <c r="J90" s="118">
        <f t="shared" si="38"/>
        <v>0</v>
      </c>
      <c r="K90" s="118">
        <f t="shared" si="38"/>
        <v>0</v>
      </c>
      <c r="L90" s="118">
        <f t="shared" si="38"/>
        <v>0</v>
      </c>
      <c r="M90" s="118">
        <f t="shared" si="38"/>
        <v>0</v>
      </c>
      <c r="N90" s="118">
        <f t="shared" si="38"/>
        <v>0</v>
      </c>
      <c r="O90" s="118">
        <f t="shared" si="38"/>
        <v>1200</v>
      </c>
      <c r="P90" s="118">
        <f t="shared" si="38"/>
        <v>1200</v>
      </c>
      <c r="Q90" s="72"/>
      <c r="R90" s="72"/>
      <c r="S90" s="72"/>
      <c r="T90" s="76"/>
      <c r="U90" s="76"/>
      <c r="V90" s="76"/>
      <c r="W90" s="76"/>
    </row>
    <row r="91" spans="1:23" s="77" customFormat="1" ht="41.25">
      <c r="A91" s="188"/>
      <c r="B91" s="119" t="s">
        <v>124</v>
      </c>
      <c r="C91" s="88" t="s">
        <v>62</v>
      </c>
      <c r="D91" s="88" t="s">
        <v>81</v>
      </c>
      <c r="E91" s="89" t="s">
        <v>81</v>
      </c>
      <c r="F91" s="88"/>
      <c r="G91" s="69">
        <f t="shared" si="0"/>
        <v>2092</v>
      </c>
      <c r="H91" s="120">
        <f t="shared" si="38"/>
        <v>1200</v>
      </c>
      <c r="I91" s="71">
        <f t="shared" si="38"/>
        <v>892</v>
      </c>
      <c r="J91" s="120">
        <f t="shared" si="38"/>
        <v>0</v>
      </c>
      <c r="K91" s="120">
        <f t="shared" si="38"/>
        <v>0</v>
      </c>
      <c r="L91" s="120">
        <f t="shared" si="38"/>
        <v>0</v>
      </c>
      <c r="M91" s="120">
        <f t="shared" si="38"/>
        <v>0</v>
      </c>
      <c r="N91" s="120">
        <f t="shared" si="38"/>
        <v>0</v>
      </c>
      <c r="O91" s="120">
        <f t="shared" si="38"/>
        <v>1200</v>
      </c>
      <c r="P91" s="120">
        <f t="shared" si="38"/>
        <v>1200</v>
      </c>
      <c r="Q91" s="72"/>
      <c r="R91" s="72"/>
      <c r="S91" s="72"/>
      <c r="T91" s="76"/>
      <c r="U91" s="76"/>
      <c r="V91" s="76"/>
      <c r="W91" s="76"/>
    </row>
    <row r="92" spans="1:23" s="77" customFormat="1" ht="27">
      <c r="A92" s="188"/>
      <c r="B92" s="119" t="s">
        <v>125</v>
      </c>
      <c r="C92" s="88" t="s">
        <v>62</v>
      </c>
      <c r="D92" s="88" t="s">
        <v>81</v>
      </c>
      <c r="E92" s="89" t="s">
        <v>126</v>
      </c>
      <c r="F92" s="88"/>
      <c r="G92" s="69">
        <f t="shared" si="0"/>
        <v>2092</v>
      </c>
      <c r="H92" s="120">
        <f t="shared" si="38"/>
        <v>1200</v>
      </c>
      <c r="I92" s="71">
        <f t="shared" si="38"/>
        <v>892</v>
      </c>
      <c r="J92" s="120">
        <f t="shared" si="38"/>
        <v>0</v>
      </c>
      <c r="K92" s="120">
        <f t="shared" si="38"/>
        <v>0</v>
      </c>
      <c r="L92" s="120">
        <f t="shared" si="38"/>
        <v>0</v>
      </c>
      <c r="M92" s="120">
        <f t="shared" si="38"/>
        <v>0</v>
      </c>
      <c r="N92" s="120">
        <f t="shared" si="38"/>
        <v>0</v>
      </c>
      <c r="O92" s="120">
        <f t="shared" si="38"/>
        <v>1200</v>
      </c>
      <c r="P92" s="120">
        <f t="shared" si="38"/>
        <v>1200</v>
      </c>
      <c r="Q92" s="72"/>
      <c r="R92" s="72"/>
      <c r="S92" s="72"/>
      <c r="T92" s="76"/>
      <c r="U92" s="76"/>
      <c r="V92" s="76"/>
      <c r="W92" s="76"/>
    </row>
    <row r="93" spans="1:23" s="77" customFormat="1" ht="54.75">
      <c r="A93" s="188"/>
      <c r="B93" s="119" t="s">
        <v>127</v>
      </c>
      <c r="C93" s="88" t="s">
        <v>62</v>
      </c>
      <c r="D93" s="88" t="s">
        <v>81</v>
      </c>
      <c r="E93" s="89" t="s">
        <v>128</v>
      </c>
      <c r="F93" s="88" t="s">
        <v>53</v>
      </c>
      <c r="G93" s="69">
        <f t="shared" si="0"/>
        <v>2092</v>
      </c>
      <c r="H93" s="120">
        <v>1200</v>
      </c>
      <c r="I93" s="71">
        <v>892</v>
      </c>
      <c r="J93" s="120"/>
      <c r="K93" s="120"/>
      <c r="L93" s="120"/>
      <c r="M93" s="120"/>
      <c r="N93" s="120"/>
      <c r="O93" s="120">
        <v>1200</v>
      </c>
      <c r="P93" s="120">
        <v>1200</v>
      </c>
      <c r="Q93" s="72"/>
      <c r="R93" s="72"/>
      <c r="S93" s="72"/>
      <c r="T93" s="76"/>
      <c r="U93" s="76"/>
      <c r="V93" s="76"/>
      <c r="W93" s="76"/>
    </row>
    <row r="94" spans="1:19" s="122" customFormat="1" ht="15">
      <c r="A94" s="188"/>
      <c r="B94" s="121" t="s">
        <v>129</v>
      </c>
      <c r="C94" s="94" t="s">
        <v>62</v>
      </c>
      <c r="D94" s="94" t="s">
        <v>83</v>
      </c>
      <c r="E94" s="95"/>
      <c r="F94" s="94"/>
      <c r="G94" s="54">
        <f t="shared" si="0"/>
        <v>5612.2</v>
      </c>
      <c r="H94" s="55">
        <f aca="true" t="shared" si="39" ref="H94:P94">H95+H106</f>
        <v>5112.2</v>
      </c>
      <c r="I94" s="56">
        <f t="shared" si="39"/>
        <v>500</v>
      </c>
      <c r="J94" s="55">
        <f t="shared" si="39"/>
        <v>0</v>
      </c>
      <c r="K94" s="55">
        <f t="shared" si="39"/>
        <v>0</v>
      </c>
      <c r="L94" s="55">
        <f t="shared" si="39"/>
        <v>0</v>
      </c>
      <c r="M94" s="55">
        <f t="shared" si="39"/>
        <v>0</v>
      </c>
      <c r="N94" s="55">
        <f t="shared" si="39"/>
        <v>0</v>
      </c>
      <c r="O94" s="55">
        <f t="shared" si="39"/>
        <v>5191.3</v>
      </c>
      <c r="P94" s="55">
        <f t="shared" si="39"/>
        <v>5272.7</v>
      </c>
      <c r="Q94" s="48"/>
      <c r="R94" s="10"/>
      <c r="S94" s="48"/>
    </row>
    <row r="95" spans="1:19" s="123" customFormat="1" ht="41.25">
      <c r="A95" s="188"/>
      <c r="B95" s="119" t="s">
        <v>130</v>
      </c>
      <c r="C95" s="88" t="s">
        <v>62</v>
      </c>
      <c r="D95" s="88" t="s">
        <v>83</v>
      </c>
      <c r="E95" s="89" t="s">
        <v>81</v>
      </c>
      <c r="F95" s="88"/>
      <c r="G95" s="69">
        <f t="shared" si="0"/>
        <v>5612.2</v>
      </c>
      <c r="H95" s="70">
        <f aca="true" t="shared" si="40" ref="H95:P95">H96+H98+H100+H102+H104</f>
        <v>5112.2</v>
      </c>
      <c r="I95" s="71">
        <f t="shared" si="40"/>
        <v>500</v>
      </c>
      <c r="J95" s="70">
        <f t="shared" si="40"/>
        <v>0</v>
      </c>
      <c r="K95" s="70">
        <f t="shared" si="40"/>
        <v>0</v>
      </c>
      <c r="L95" s="70">
        <f t="shared" si="40"/>
        <v>0</v>
      </c>
      <c r="M95" s="70">
        <f t="shared" si="40"/>
        <v>0</v>
      </c>
      <c r="N95" s="70">
        <f t="shared" si="40"/>
        <v>0</v>
      </c>
      <c r="O95" s="70">
        <f t="shared" si="40"/>
        <v>5191.3</v>
      </c>
      <c r="P95" s="70">
        <f t="shared" si="40"/>
        <v>5272.7</v>
      </c>
      <c r="Q95" s="10"/>
      <c r="R95" s="10"/>
      <c r="S95" s="10"/>
    </row>
    <row r="96" spans="1:19" s="123" customFormat="1" ht="15">
      <c r="A96" s="188"/>
      <c r="B96" s="119" t="s">
        <v>131</v>
      </c>
      <c r="C96" s="88" t="s">
        <v>62</v>
      </c>
      <c r="D96" s="88" t="s">
        <v>83</v>
      </c>
      <c r="E96" s="89" t="s">
        <v>132</v>
      </c>
      <c r="F96" s="88"/>
      <c r="G96" s="69">
        <f t="shared" si="0"/>
        <v>2635.4</v>
      </c>
      <c r="H96" s="70">
        <f aca="true" t="shared" si="41" ref="H96:P96">H97</f>
        <v>2635.4</v>
      </c>
      <c r="I96" s="71">
        <f t="shared" si="41"/>
        <v>0</v>
      </c>
      <c r="J96" s="70">
        <f t="shared" si="41"/>
        <v>0</v>
      </c>
      <c r="K96" s="70">
        <f t="shared" si="41"/>
        <v>0</v>
      </c>
      <c r="L96" s="70">
        <f t="shared" si="41"/>
        <v>0</v>
      </c>
      <c r="M96" s="70">
        <f t="shared" si="41"/>
        <v>0</v>
      </c>
      <c r="N96" s="70">
        <f t="shared" si="41"/>
        <v>0</v>
      </c>
      <c r="O96" s="70">
        <f t="shared" si="41"/>
        <v>2714.5</v>
      </c>
      <c r="P96" s="70">
        <f t="shared" si="41"/>
        <v>2795.9</v>
      </c>
      <c r="Q96" s="10"/>
      <c r="R96" s="10"/>
      <c r="S96" s="10"/>
    </row>
    <row r="97" spans="1:19" s="123" customFormat="1" ht="41.25">
      <c r="A97" s="188"/>
      <c r="B97" s="119" t="s">
        <v>133</v>
      </c>
      <c r="C97" s="88" t="s">
        <v>62</v>
      </c>
      <c r="D97" s="88" t="s">
        <v>83</v>
      </c>
      <c r="E97" s="89" t="s">
        <v>134</v>
      </c>
      <c r="F97" s="88" t="s">
        <v>53</v>
      </c>
      <c r="G97" s="69">
        <f t="shared" si="0"/>
        <v>2635.4</v>
      </c>
      <c r="H97" s="70">
        <v>2635.4</v>
      </c>
      <c r="I97" s="71"/>
      <c r="J97" s="70"/>
      <c r="K97" s="70"/>
      <c r="L97" s="70"/>
      <c r="M97" s="70"/>
      <c r="N97" s="70"/>
      <c r="O97" s="70">
        <v>2714.5</v>
      </c>
      <c r="P97" s="70">
        <v>2795.9</v>
      </c>
      <c r="Q97" s="78"/>
      <c r="R97" s="10"/>
      <c r="S97" s="10"/>
    </row>
    <row r="98" spans="1:19" s="123" customFormat="1" ht="27">
      <c r="A98" s="188"/>
      <c r="B98" s="119" t="s">
        <v>135</v>
      </c>
      <c r="C98" s="88" t="s">
        <v>62</v>
      </c>
      <c r="D98" s="88" t="s">
        <v>83</v>
      </c>
      <c r="E98" s="89" t="s">
        <v>136</v>
      </c>
      <c r="F98" s="88"/>
      <c r="G98" s="69">
        <f t="shared" si="0"/>
        <v>700</v>
      </c>
      <c r="H98" s="70">
        <f aca="true" t="shared" si="42" ref="H98:P98">H99</f>
        <v>200</v>
      </c>
      <c r="I98" s="71">
        <f t="shared" si="42"/>
        <v>500</v>
      </c>
      <c r="J98" s="70">
        <f t="shared" si="42"/>
        <v>0</v>
      </c>
      <c r="K98" s="70">
        <f t="shared" si="42"/>
        <v>0</v>
      </c>
      <c r="L98" s="70">
        <f t="shared" si="42"/>
        <v>0</v>
      </c>
      <c r="M98" s="70">
        <f t="shared" si="42"/>
        <v>0</v>
      </c>
      <c r="N98" s="70">
        <f t="shared" si="42"/>
        <v>0</v>
      </c>
      <c r="O98" s="70">
        <f t="shared" si="42"/>
        <v>200</v>
      </c>
      <c r="P98" s="70">
        <f t="shared" si="42"/>
        <v>200</v>
      </c>
      <c r="Q98" s="10"/>
      <c r="R98" s="10"/>
      <c r="S98" s="10"/>
    </row>
    <row r="99" spans="1:19" s="123" customFormat="1" ht="41.25">
      <c r="A99" s="188"/>
      <c r="B99" s="119" t="s">
        <v>137</v>
      </c>
      <c r="C99" s="88" t="s">
        <v>62</v>
      </c>
      <c r="D99" s="88" t="s">
        <v>83</v>
      </c>
      <c r="E99" s="89" t="s">
        <v>138</v>
      </c>
      <c r="F99" s="88" t="s">
        <v>53</v>
      </c>
      <c r="G99" s="69">
        <f t="shared" si="0"/>
        <v>700</v>
      </c>
      <c r="H99" s="70">
        <v>200</v>
      </c>
      <c r="I99" s="71">
        <v>500</v>
      </c>
      <c r="J99" s="70"/>
      <c r="K99" s="70"/>
      <c r="L99" s="70"/>
      <c r="M99" s="70"/>
      <c r="N99" s="70"/>
      <c r="O99" s="70">
        <v>200</v>
      </c>
      <c r="P99" s="70">
        <v>200</v>
      </c>
      <c r="Q99" s="78"/>
      <c r="R99" s="10"/>
      <c r="S99" s="10"/>
    </row>
    <row r="100" spans="1:19" s="123" customFormat="1" ht="27">
      <c r="A100" s="188"/>
      <c r="B100" s="119" t="s">
        <v>139</v>
      </c>
      <c r="C100" s="88" t="s">
        <v>62</v>
      </c>
      <c r="D100" s="88" t="s">
        <v>83</v>
      </c>
      <c r="E100" s="89" t="s">
        <v>140</v>
      </c>
      <c r="F100" s="88"/>
      <c r="G100" s="69">
        <f t="shared" si="0"/>
        <v>250</v>
      </c>
      <c r="H100" s="70">
        <f aca="true" t="shared" si="43" ref="H100:P100">H101</f>
        <v>250</v>
      </c>
      <c r="I100" s="71">
        <f t="shared" si="43"/>
        <v>0</v>
      </c>
      <c r="J100" s="70">
        <f t="shared" si="43"/>
        <v>0</v>
      </c>
      <c r="K100" s="70">
        <f t="shared" si="43"/>
        <v>0</v>
      </c>
      <c r="L100" s="70">
        <f t="shared" si="43"/>
        <v>0</v>
      </c>
      <c r="M100" s="70">
        <f t="shared" si="43"/>
        <v>0</v>
      </c>
      <c r="N100" s="70">
        <f t="shared" si="43"/>
        <v>0</v>
      </c>
      <c r="O100" s="70">
        <f t="shared" si="43"/>
        <v>250</v>
      </c>
      <c r="P100" s="70">
        <f t="shared" si="43"/>
        <v>250</v>
      </c>
      <c r="Q100" s="10"/>
      <c r="R100" s="10"/>
      <c r="S100" s="10"/>
    </row>
    <row r="101" spans="1:19" s="123" customFormat="1" ht="54.75">
      <c r="A101" s="188"/>
      <c r="B101" s="119" t="s">
        <v>141</v>
      </c>
      <c r="C101" s="88" t="s">
        <v>62</v>
      </c>
      <c r="D101" s="88" t="s">
        <v>83</v>
      </c>
      <c r="E101" s="89" t="s">
        <v>142</v>
      </c>
      <c r="F101" s="88" t="s">
        <v>53</v>
      </c>
      <c r="G101" s="69">
        <f t="shared" si="0"/>
        <v>250</v>
      </c>
      <c r="H101" s="70">
        <v>250</v>
      </c>
      <c r="I101" s="71">
        <v>0</v>
      </c>
      <c r="J101" s="70"/>
      <c r="K101" s="70"/>
      <c r="L101" s="70"/>
      <c r="M101" s="70"/>
      <c r="N101" s="70"/>
      <c r="O101" s="70">
        <v>250</v>
      </c>
      <c r="P101" s="70">
        <v>250</v>
      </c>
      <c r="Q101" s="78"/>
      <c r="R101" s="10"/>
      <c r="S101" s="10"/>
    </row>
    <row r="102" spans="1:19" s="123" customFormat="1" ht="27">
      <c r="A102" s="188"/>
      <c r="B102" s="119" t="s">
        <v>143</v>
      </c>
      <c r="C102" s="88" t="s">
        <v>62</v>
      </c>
      <c r="D102" s="88" t="s">
        <v>83</v>
      </c>
      <c r="E102" s="89" t="s">
        <v>144</v>
      </c>
      <c r="F102" s="88"/>
      <c r="G102" s="69">
        <f t="shared" si="0"/>
        <v>1796.8</v>
      </c>
      <c r="H102" s="70">
        <f aca="true" t="shared" si="44" ref="H102:P102">H103</f>
        <v>1796.8</v>
      </c>
      <c r="I102" s="71">
        <f t="shared" si="44"/>
        <v>0</v>
      </c>
      <c r="J102" s="70">
        <f t="shared" si="44"/>
        <v>0</v>
      </c>
      <c r="K102" s="70">
        <f t="shared" si="44"/>
        <v>0</v>
      </c>
      <c r="L102" s="70">
        <f t="shared" si="44"/>
        <v>0</v>
      </c>
      <c r="M102" s="70">
        <f t="shared" si="44"/>
        <v>0</v>
      </c>
      <c r="N102" s="70">
        <f t="shared" si="44"/>
        <v>0</v>
      </c>
      <c r="O102" s="70">
        <f t="shared" si="44"/>
        <v>1796.8</v>
      </c>
      <c r="P102" s="70">
        <f t="shared" si="44"/>
        <v>1796.8</v>
      </c>
      <c r="Q102" s="10"/>
      <c r="R102" s="10"/>
      <c r="S102" s="10"/>
    </row>
    <row r="103" spans="1:19" s="123" customFormat="1" ht="54.75">
      <c r="A103" s="188"/>
      <c r="B103" s="119" t="s">
        <v>145</v>
      </c>
      <c r="C103" s="88" t="s">
        <v>62</v>
      </c>
      <c r="D103" s="88" t="s">
        <v>83</v>
      </c>
      <c r="E103" s="89" t="s">
        <v>146</v>
      </c>
      <c r="F103" s="88" t="s">
        <v>53</v>
      </c>
      <c r="G103" s="69">
        <f t="shared" si="0"/>
        <v>1796.8</v>
      </c>
      <c r="H103" s="70">
        <f>496.8+1000+300</f>
        <v>1796.8</v>
      </c>
      <c r="I103" s="71">
        <v>0</v>
      </c>
      <c r="J103" s="70"/>
      <c r="K103" s="70"/>
      <c r="L103" s="70"/>
      <c r="M103" s="70"/>
      <c r="N103" s="70"/>
      <c r="O103" s="70">
        <f>496.8+1000+300</f>
        <v>1796.8</v>
      </c>
      <c r="P103" s="70">
        <f>496.8+1000+300</f>
        <v>1796.8</v>
      </c>
      <c r="Q103" s="78"/>
      <c r="R103" s="10"/>
      <c r="S103" s="10"/>
    </row>
    <row r="104" spans="1:19" s="123" customFormat="1" ht="30" customHeight="1">
      <c r="A104" s="188"/>
      <c r="B104" s="119" t="s">
        <v>147</v>
      </c>
      <c r="C104" s="88" t="s">
        <v>62</v>
      </c>
      <c r="D104" s="88" t="s">
        <v>83</v>
      </c>
      <c r="E104" s="89" t="s">
        <v>148</v>
      </c>
      <c r="F104" s="88"/>
      <c r="G104" s="69">
        <f t="shared" si="0"/>
        <v>230</v>
      </c>
      <c r="H104" s="70">
        <f aca="true" t="shared" si="45" ref="H104:P104">H105</f>
        <v>230</v>
      </c>
      <c r="I104" s="71">
        <f t="shared" si="45"/>
        <v>0</v>
      </c>
      <c r="J104" s="70">
        <f t="shared" si="45"/>
        <v>0</v>
      </c>
      <c r="K104" s="70">
        <f t="shared" si="45"/>
        <v>0</v>
      </c>
      <c r="L104" s="70">
        <f t="shared" si="45"/>
        <v>0</v>
      </c>
      <c r="M104" s="70">
        <f t="shared" si="45"/>
        <v>0</v>
      </c>
      <c r="N104" s="70">
        <f t="shared" si="45"/>
        <v>0</v>
      </c>
      <c r="O104" s="70">
        <f t="shared" si="45"/>
        <v>230</v>
      </c>
      <c r="P104" s="70">
        <f t="shared" si="45"/>
        <v>230</v>
      </c>
      <c r="Q104" s="10"/>
      <c r="R104" s="10"/>
      <c r="S104" s="10"/>
    </row>
    <row r="105" spans="1:19" s="123" customFormat="1" ht="41.25">
      <c r="A105" s="188"/>
      <c r="B105" s="119" t="s">
        <v>149</v>
      </c>
      <c r="C105" s="88" t="s">
        <v>62</v>
      </c>
      <c r="D105" s="88" t="s">
        <v>83</v>
      </c>
      <c r="E105" s="89" t="s">
        <v>150</v>
      </c>
      <c r="F105" s="88" t="s">
        <v>53</v>
      </c>
      <c r="G105" s="69">
        <f t="shared" si="0"/>
        <v>230</v>
      </c>
      <c r="H105" s="120">
        <v>230</v>
      </c>
      <c r="I105" s="71"/>
      <c r="J105" s="120"/>
      <c r="K105" s="120"/>
      <c r="L105" s="120"/>
      <c r="M105" s="120"/>
      <c r="N105" s="120"/>
      <c r="O105" s="120">
        <v>230</v>
      </c>
      <c r="P105" s="120">
        <v>230</v>
      </c>
      <c r="Q105" s="78"/>
      <c r="R105" s="10"/>
      <c r="S105" s="10"/>
    </row>
    <row r="106" spans="1:19" s="123" customFormat="1" ht="55.5" hidden="1">
      <c r="A106" s="188"/>
      <c r="B106" s="124" t="s">
        <v>90</v>
      </c>
      <c r="C106" s="125" t="s">
        <v>62</v>
      </c>
      <c r="D106" s="125" t="s">
        <v>83</v>
      </c>
      <c r="E106" s="126" t="s">
        <v>21</v>
      </c>
      <c r="F106" s="125"/>
      <c r="G106" s="69">
        <f t="shared" si="0"/>
        <v>0</v>
      </c>
      <c r="H106" s="101">
        <f aca="true" t="shared" si="46" ref="H106:P107">H107</f>
        <v>0</v>
      </c>
      <c r="I106" s="101">
        <f t="shared" si="46"/>
        <v>0</v>
      </c>
      <c r="J106" s="101">
        <f t="shared" si="46"/>
        <v>0</v>
      </c>
      <c r="K106" s="101">
        <f t="shared" si="46"/>
        <v>0</v>
      </c>
      <c r="L106" s="101">
        <f t="shared" si="46"/>
        <v>0</v>
      </c>
      <c r="M106" s="101">
        <f t="shared" si="46"/>
        <v>0</v>
      </c>
      <c r="N106" s="101">
        <f t="shared" si="46"/>
        <v>0</v>
      </c>
      <c r="O106" s="101">
        <f t="shared" si="46"/>
        <v>0</v>
      </c>
      <c r="P106" s="101">
        <f t="shared" si="46"/>
        <v>0</v>
      </c>
      <c r="Q106" s="10"/>
      <c r="R106" s="10"/>
      <c r="S106" s="10"/>
    </row>
    <row r="107" spans="1:19" s="123" customFormat="1" ht="42" hidden="1">
      <c r="A107" s="188"/>
      <c r="B107" s="124" t="s">
        <v>151</v>
      </c>
      <c r="C107" s="125" t="s">
        <v>62</v>
      </c>
      <c r="D107" s="125" t="s">
        <v>83</v>
      </c>
      <c r="E107" s="126" t="s">
        <v>96</v>
      </c>
      <c r="F107" s="125"/>
      <c r="G107" s="69">
        <f t="shared" si="0"/>
        <v>0</v>
      </c>
      <c r="H107" s="101">
        <f t="shared" si="46"/>
        <v>0</v>
      </c>
      <c r="I107" s="101">
        <f t="shared" si="46"/>
        <v>0</v>
      </c>
      <c r="J107" s="101">
        <f t="shared" si="46"/>
        <v>0</v>
      </c>
      <c r="K107" s="101">
        <f t="shared" si="46"/>
        <v>0</v>
      </c>
      <c r="L107" s="101">
        <f t="shared" si="46"/>
        <v>0</v>
      </c>
      <c r="M107" s="101">
        <f t="shared" si="46"/>
        <v>0</v>
      </c>
      <c r="N107" s="101">
        <f t="shared" si="46"/>
        <v>0</v>
      </c>
      <c r="O107" s="101">
        <f t="shared" si="46"/>
        <v>0</v>
      </c>
      <c r="P107" s="101">
        <f t="shared" si="46"/>
        <v>0</v>
      </c>
      <c r="Q107" s="10"/>
      <c r="R107" s="10"/>
      <c r="S107" s="10"/>
    </row>
    <row r="108" spans="1:19" s="123" customFormat="1" ht="55.5" hidden="1">
      <c r="A108" s="188"/>
      <c r="B108" s="124" t="s">
        <v>93</v>
      </c>
      <c r="C108" s="125" t="s">
        <v>62</v>
      </c>
      <c r="D108" s="125" t="s">
        <v>83</v>
      </c>
      <c r="E108" s="126" t="s">
        <v>152</v>
      </c>
      <c r="F108" s="125" t="s">
        <v>53</v>
      </c>
      <c r="G108" s="69">
        <f t="shared" si="0"/>
        <v>0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78"/>
      <c r="R108" s="10"/>
      <c r="S108" s="10"/>
    </row>
    <row r="109" spans="1:19" s="122" customFormat="1" ht="15" hidden="1">
      <c r="A109" s="188"/>
      <c r="B109" s="127" t="s">
        <v>153</v>
      </c>
      <c r="C109" s="128" t="s">
        <v>154</v>
      </c>
      <c r="D109" s="128"/>
      <c r="E109" s="129"/>
      <c r="F109" s="128"/>
      <c r="G109" s="69">
        <f t="shared" si="0"/>
        <v>0</v>
      </c>
      <c r="H109" s="56">
        <f aca="true" t="shared" si="47" ref="H109:P112">H110</f>
        <v>0</v>
      </c>
      <c r="I109" s="56">
        <f t="shared" si="47"/>
        <v>0</v>
      </c>
      <c r="J109" s="56">
        <f t="shared" si="47"/>
        <v>0</v>
      </c>
      <c r="K109" s="56">
        <f t="shared" si="47"/>
        <v>0</v>
      </c>
      <c r="L109" s="56">
        <f t="shared" si="47"/>
        <v>0</v>
      </c>
      <c r="M109" s="56">
        <f t="shared" si="47"/>
        <v>0</v>
      </c>
      <c r="N109" s="56">
        <f t="shared" si="47"/>
        <v>0</v>
      </c>
      <c r="O109" s="56">
        <f t="shared" si="47"/>
        <v>0</v>
      </c>
      <c r="P109" s="56">
        <f t="shared" si="47"/>
        <v>0</v>
      </c>
      <c r="Q109" s="48"/>
      <c r="R109" s="10"/>
      <c r="S109" s="48"/>
    </row>
    <row r="110" spans="1:19" s="122" customFormat="1" ht="27" hidden="1">
      <c r="A110" s="188"/>
      <c r="B110" s="127" t="s">
        <v>155</v>
      </c>
      <c r="C110" s="128" t="s">
        <v>154</v>
      </c>
      <c r="D110" s="128" t="s">
        <v>62</v>
      </c>
      <c r="E110" s="129"/>
      <c r="F110" s="128"/>
      <c r="G110" s="69">
        <f t="shared" si="0"/>
        <v>0</v>
      </c>
      <c r="H110" s="56">
        <f t="shared" si="47"/>
        <v>0</v>
      </c>
      <c r="I110" s="56">
        <f t="shared" si="47"/>
        <v>0</v>
      </c>
      <c r="J110" s="56">
        <f t="shared" si="47"/>
        <v>0</v>
      </c>
      <c r="K110" s="56">
        <f t="shared" si="47"/>
        <v>0</v>
      </c>
      <c r="L110" s="56">
        <f t="shared" si="47"/>
        <v>0</v>
      </c>
      <c r="M110" s="56">
        <f t="shared" si="47"/>
        <v>0</v>
      </c>
      <c r="N110" s="56">
        <f t="shared" si="47"/>
        <v>0</v>
      </c>
      <c r="O110" s="56">
        <f t="shared" si="47"/>
        <v>0</v>
      </c>
      <c r="P110" s="56">
        <f t="shared" si="47"/>
        <v>0</v>
      </c>
      <c r="Q110" s="48"/>
      <c r="R110" s="10"/>
      <c r="S110" s="48"/>
    </row>
    <row r="111" spans="1:19" s="123" customFormat="1" ht="41.25" hidden="1">
      <c r="A111" s="188"/>
      <c r="B111" s="130" t="s">
        <v>124</v>
      </c>
      <c r="C111" s="125" t="s">
        <v>154</v>
      </c>
      <c r="D111" s="125" t="s">
        <v>62</v>
      </c>
      <c r="E111" s="126" t="s">
        <v>81</v>
      </c>
      <c r="F111" s="125"/>
      <c r="G111" s="69">
        <f t="shared" si="0"/>
        <v>0</v>
      </c>
      <c r="H111" s="71">
        <f t="shared" si="47"/>
        <v>0</v>
      </c>
      <c r="I111" s="71">
        <f t="shared" si="47"/>
        <v>0</v>
      </c>
      <c r="J111" s="71">
        <f t="shared" si="47"/>
        <v>0</v>
      </c>
      <c r="K111" s="71">
        <f t="shared" si="47"/>
        <v>0</v>
      </c>
      <c r="L111" s="71">
        <f t="shared" si="47"/>
        <v>0</v>
      </c>
      <c r="M111" s="71">
        <f t="shared" si="47"/>
        <v>0</v>
      </c>
      <c r="N111" s="71">
        <f t="shared" si="47"/>
        <v>0</v>
      </c>
      <c r="O111" s="71">
        <f t="shared" si="47"/>
        <v>0</v>
      </c>
      <c r="P111" s="71">
        <f t="shared" si="47"/>
        <v>0</v>
      </c>
      <c r="Q111" s="10"/>
      <c r="R111" s="10"/>
      <c r="S111" s="10"/>
    </row>
    <row r="112" spans="1:19" s="123" customFormat="1" ht="27" hidden="1">
      <c r="A112" s="188"/>
      <c r="B112" s="130" t="s">
        <v>147</v>
      </c>
      <c r="C112" s="125" t="s">
        <v>154</v>
      </c>
      <c r="D112" s="125" t="s">
        <v>62</v>
      </c>
      <c r="E112" s="126" t="s">
        <v>148</v>
      </c>
      <c r="F112" s="125"/>
      <c r="G112" s="69">
        <f t="shared" si="0"/>
        <v>0</v>
      </c>
      <c r="H112" s="71">
        <f t="shared" si="47"/>
        <v>0</v>
      </c>
      <c r="I112" s="71">
        <f t="shared" si="47"/>
        <v>0</v>
      </c>
      <c r="J112" s="71">
        <f t="shared" si="47"/>
        <v>0</v>
      </c>
      <c r="K112" s="71">
        <f t="shared" si="47"/>
        <v>0</v>
      </c>
      <c r="L112" s="71">
        <f t="shared" si="47"/>
        <v>0</v>
      </c>
      <c r="M112" s="71">
        <f t="shared" si="47"/>
        <v>0</v>
      </c>
      <c r="N112" s="71">
        <f t="shared" si="47"/>
        <v>0</v>
      </c>
      <c r="O112" s="71">
        <f t="shared" si="47"/>
        <v>0</v>
      </c>
      <c r="P112" s="71">
        <f t="shared" si="47"/>
        <v>0</v>
      </c>
      <c r="Q112" s="10"/>
      <c r="R112" s="10"/>
      <c r="S112" s="10"/>
    </row>
    <row r="113" spans="1:19" s="123" customFormat="1" ht="54.75" hidden="1">
      <c r="A113" s="188"/>
      <c r="B113" s="130" t="s">
        <v>156</v>
      </c>
      <c r="C113" s="125" t="s">
        <v>154</v>
      </c>
      <c r="D113" s="125" t="s">
        <v>62</v>
      </c>
      <c r="E113" s="126" t="s">
        <v>157</v>
      </c>
      <c r="F113" s="125" t="s">
        <v>53</v>
      </c>
      <c r="G113" s="69">
        <f t="shared" si="0"/>
        <v>0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8"/>
      <c r="R113" s="10"/>
      <c r="S113" s="10"/>
    </row>
    <row r="114" spans="1:19" s="122" customFormat="1" ht="15">
      <c r="A114" s="188"/>
      <c r="B114" s="43" t="s">
        <v>158</v>
      </c>
      <c r="C114" s="52" t="s">
        <v>159</v>
      </c>
      <c r="D114" s="52"/>
      <c r="E114" s="95"/>
      <c r="F114" s="94"/>
      <c r="G114" s="54">
        <f t="shared" si="0"/>
        <v>6085.799999999999</v>
      </c>
      <c r="H114" s="55">
        <f aca="true" t="shared" si="48" ref="H114:P115">H115</f>
        <v>6084.4</v>
      </c>
      <c r="I114" s="56">
        <f t="shared" si="48"/>
        <v>1.4</v>
      </c>
      <c r="J114" s="55">
        <f t="shared" si="48"/>
        <v>0</v>
      </c>
      <c r="K114" s="55">
        <f t="shared" si="48"/>
        <v>0</v>
      </c>
      <c r="L114" s="55">
        <f t="shared" si="48"/>
        <v>0</v>
      </c>
      <c r="M114" s="55">
        <f t="shared" si="48"/>
        <v>0</v>
      </c>
      <c r="N114" s="55">
        <f t="shared" si="48"/>
        <v>0</v>
      </c>
      <c r="O114" s="55">
        <f t="shared" si="48"/>
        <v>6109</v>
      </c>
      <c r="P114" s="55">
        <f t="shared" si="48"/>
        <v>6147.700000000001</v>
      </c>
      <c r="Q114" s="48"/>
      <c r="R114" s="10"/>
      <c r="S114" s="48"/>
    </row>
    <row r="115" spans="1:19" s="122" customFormat="1" ht="15">
      <c r="A115" s="188"/>
      <c r="B115" s="43" t="s">
        <v>160</v>
      </c>
      <c r="C115" s="52" t="s">
        <v>159</v>
      </c>
      <c r="D115" s="52" t="s">
        <v>19</v>
      </c>
      <c r="E115" s="95"/>
      <c r="F115" s="94"/>
      <c r="G115" s="54">
        <f t="shared" si="0"/>
        <v>6085.799999999999</v>
      </c>
      <c r="H115" s="55">
        <f t="shared" si="48"/>
        <v>6084.4</v>
      </c>
      <c r="I115" s="56">
        <f t="shared" si="48"/>
        <v>1.4</v>
      </c>
      <c r="J115" s="55">
        <f t="shared" si="48"/>
        <v>0</v>
      </c>
      <c r="K115" s="55">
        <f t="shared" si="48"/>
        <v>0</v>
      </c>
      <c r="L115" s="55">
        <f t="shared" si="48"/>
        <v>0</v>
      </c>
      <c r="M115" s="55">
        <f t="shared" si="48"/>
        <v>0</v>
      </c>
      <c r="N115" s="55">
        <f t="shared" si="48"/>
        <v>0</v>
      </c>
      <c r="O115" s="55">
        <f t="shared" si="48"/>
        <v>6109</v>
      </c>
      <c r="P115" s="55">
        <f t="shared" si="48"/>
        <v>6147.700000000001</v>
      </c>
      <c r="Q115" s="48"/>
      <c r="R115" s="10"/>
      <c r="S115" s="48"/>
    </row>
    <row r="116" spans="1:23" s="75" customFormat="1" ht="41.25">
      <c r="A116" s="188"/>
      <c r="B116" s="87" t="s">
        <v>161</v>
      </c>
      <c r="C116" s="65" t="s">
        <v>159</v>
      </c>
      <c r="D116" s="65" t="s">
        <v>19</v>
      </c>
      <c r="E116" s="67" t="s">
        <v>154</v>
      </c>
      <c r="F116" s="65"/>
      <c r="G116" s="69">
        <f t="shared" si="0"/>
        <v>6085.799999999999</v>
      </c>
      <c r="H116" s="70">
        <f aca="true" t="shared" si="49" ref="H116:P116">H117+H121+H123+H125</f>
        <v>6084.4</v>
      </c>
      <c r="I116" s="71">
        <f t="shared" si="49"/>
        <v>1.4</v>
      </c>
      <c r="J116" s="70">
        <f t="shared" si="49"/>
        <v>0</v>
      </c>
      <c r="K116" s="70">
        <f t="shared" si="49"/>
        <v>0</v>
      </c>
      <c r="L116" s="70">
        <f t="shared" si="49"/>
        <v>0</v>
      </c>
      <c r="M116" s="70">
        <f t="shared" si="49"/>
        <v>0</v>
      </c>
      <c r="N116" s="70">
        <f t="shared" si="49"/>
        <v>0</v>
      </c>
      <c r="O116" s="70">
        <f t="shared" si="49"/>
        <v>6109</v>
      </c>
      <c r="P116" s="70">
        <f t="shared" si="49"/>
        <v>6147.700000000001</v>
      </c>
      <c r="Q116" s="72"/>
      <c r="R116" s="72"/>
      <c r="S116" s="72"/>
      <c r="T116" s="72"/>
      <c r="U116" s="72"/>
      <c r="V116" s="72"/>
      <c r="W116" s="72"/>
    </row>
    <row r="117" spans="1:23" s="75" customFormat="1" ht="41.25">
      <c r="A117" s="188"/>
      <c r="B117" s="103" t="s">
        <v>162</v>
      </c>
      <c r="C117" s="65" t="s">
        <v>159</v>
      </c>
      <c r="D117" s="65" t="s">
        <v>19</v>
      </c>
      <c r="E117" s="67" t="s">
        <v>163</v>
      </c>
      <c r="F117" s="65"/>
      <c r="G117" s="69">
        <f t="shared" si="0"/>
        <v>6039.799999999999</v>
      </c>
      <c r="H117" s="70">
        <f aca="true" t="shared" si="50" ref="H117:P117">H118+H119</f>
        <v>6038.4</v>
      </c>
      <c r="I117" s="71">
        <f t="shared" si="50"/>
        <v>1.4</v>
      </c>
      <c r="J117" s="70">
        <f t="shared" si="50"/>
        <v>0</v>
      </c>
      <c r="K117" s="70">
        <f t="shared" si="50"/>
        <v>0</v>
      </c>
      <c r="L117" s="70">
        <f t="shared" si="50"/>
        <v>0</v>
      </c>
      <c r="M117" s="70">
        <f t="shared" si="50"/>
        <v>0</v>
      </c>
      <c r="N117" s="70">
        <f t="shared" si="50"/>
        <v>0</v>
      </c>
      <c r="O117" s="70">
        <f t="shared" si="50"/>
        <v>6063</v>
      </c>
      <c r="P117" s="70">
        <f t="shared" si="50"/>
        <v>6101.700000000001</v>
      </c>
      <c r="Q117" s="72"/>
      <c r="R117" s="72"/>
      <c r="S117" s="72"/>
      <c r="T117" s="72"/>
      <c r="U117" s="72"/>
      <c r="V117" s="72"/>
      <c r="W117" s="72"/>
    </row>
    <row r="118" spans="1:23" s="75" customFormat="1" ht="82.5">
      <c r="A118" s="188"/>
      <c r="B118" s="103" t="s">
        <v>164</v>
      </c>
      <c r="C118" s="88" t="s">
        <v>159</v>
      </c>
      <c r="D118" s="88" t="s">
        <v>19</v>
      </c>
      <c r="E118" s="89" t="s">
        <v>165</v>
      </c>
      <c r="F118" s="88" t="s">
        <v>166</v>
      </c>
      <c r="G118" s="69">
        <f t="shared" si="0"/>
        <v>4457.299999999999</v>
      </c>
      <c r="H118" s="70">
        <f>6025.5+12.9-H119</f>
        <v>4457.299999999999</v>
      </c>
      <c r="I118" s="71">
        <f>0</f>
        <v>0</v>
      </c>
      <c r="J118" s="70"/>
      <c r="K118" s="70"/>
      <c r="L118" s="70"/>
      <c r="M118" s="70"/>
      <c r="N118" s="70"/>
      <c r="O118" s="70">
        <f>6063-O119</f>
        <v>4481.9</v>
      </c>
      <c r="P118" s="70">
        <f>6101.7-P119</f>
        <v>4520.6</v>
      </c>
      <c r="Q118" s="131"/>
      <c r="R118" s="132"/>
      <c r="S118" s="133"/>
      <c r="T118" s="133"/>
      <c r="U118" s="102"/>
      <c r="V118" s="102"/>
      <c r="W118" s="72"/>
    </row>
    <row r="119" spans="1:23" s="75" customFormat="1" ht="110.25">
      <c r="A119" s="188"/>
      <c r="B119" s="134" t="s">
        <v>167</v>
      </c>
      <c r="C119" s="88" t="s">
        <v>159</v>
      </c>
      <c r="D119" s="88" t="s">
        <v>19</v>
      </c>
      <c r="E119" s="89" t="s">
        <v>168</v>
      </c>
      <c r="F119" s="88" t="s">
        <v>166</v>
      </c>
      <c r="G119" s="69">
        <f t="shared" si="0"/>
        <v>1582.5</v>
      </c>
      <c r="H119" s="70">
        <v>1581.1</v>
      </c>
      <c r="I119" s="186">
        <f>1.4</f>
        <v>1.4</v>
      </c>
      <c r="J119" s="70"/>
      <c r="K119" s="70"/>
      <c r="L119" s="70"/>
      <c r="M119" s="70"/>
      <c r="N119" s="70"/>
      <c r="O119" s="70">
        <v>1581.1</v>
      </c>
      <c r="P119" s="70">
        <v>1581.1</v>
      </c>
      <c r="Q119" s="135"/>
      <c r="R119" s="72"/>
      <c r="S119" s="72"/>
      <c r="T119" s="72"/>
      <c r="U119" s="72"/>
      <c r="V119" s="72"/>
      <c r="W119" s="72"/>
    </row>
    <row r="120" spans="1:23" s="77" customFormat="1" ht="15">
      <c r="A120" s="188"/>
      <c r="B120" s="136" t="s">
        <v>169</v>
      </c>
      <c r="C120" s="137" t="s">
        <v>159</v>
      </c>
      <c r="D120" s="137" t="s">
        <v>19</v>
      </c>
      <c r="E120" s="138" t="s">
        <v>168</v>
      </c>
      <c r="F120" s="137" t="s">
        <v>166</v>
      </c>
      <c r="G120" s="139">
        <f t="shared" si="0"/>
        <v>81.4</v>
      </c>
      <c r="H120" s="140">
        <v>80</v>
      </c>
      <c r="I120" s="141">
        <f>1.4</f>
        <v>1.4</v>
      </c>
      <c r="J120" s="140"/>
      <c r="K120" s="140"/>
      <c r="L120" s="140"/>
      <c r="M120" s="140"/>
      <c r="N120" s="140"/>
      <c r="O120" s="140">
        <v>80</v>
      </c>
      <c r="P120" s="140">
        <v>80</v>
      </c>
      <c r="Q120" s="135"/>
      <c r="R120" s="76"/>
      <c r="S120" s="76"/>
      <c r="T120" s="76"/>
      <c r="U120" s="76"/>
      <c r="V120" s="76"/>
      <c r="W120" s="76"/>
    </row>
    <row r="121" spans="1:23" s="75" customFormat="1" ht="54.75">
      <c r="A121" s="188"/>
      <c r="B121" s="87" t="s">
        <v>170</v>
      </c>
      <c r="C121" s="65" t="s">
        <v>159</v>
      </c>
      <c r="D121" s="65" t="s">
        <v>19</v>
      </c>
      <c r="E121" s="67" t="s">
        <v>171</v>
      </c>
      <c r="F121" s="88"/>
      <c r="G121" s="69">
        <f t="shared" si="0"/>
        <v>6</v>
      </c>
      <c r="H121" s="70">
        <f aca="true" t="shared" si="51" ref="H121:P121">H122</f>
        <v>6</v>
      </c>
      <c r="I121" s="71">
        <f t="shared" si="51"/>
        <v>0</v>
      </c>
      <c r="J121" s="70">
        <f t="shared" si="51"/>
        <v>0</v>
      </c>
      <c r="K121" s="70">
        <f t="shared" si="51"/>
        <v>0</v>
      </c>
      <c r="L121" s="70">
        <f t="shared" si="51"/>
        <v>0</v>
      </c>
      <c r="M121" s="70">
        <f t="shared" si="51"/>
        <v>0</v>
      </c>
      <c r="N121" s="70">
        <f t="shared" si="51"/>
        <v>0</v>
      </c>
      <c r="O121" s="70">
        <f t="shared" si="51"/>
        <v>6</v>
      </c>
      <c r="P121" s="70">
        <f t="shared" si="51"/>
        <v>6</v>
      </c>
      <c r="Q121" s="72"/>
      <c r="R121" s="72"/>
      <c r="S121" s="72"/>
      <c r="T121" s="72"/>
      <c r="U121" s="72"/>
      <c r="V121" s="72"/>
      <c r="W121" s="72"/>
    </row>
    <row r="122" spans="1:23" s="75" customFormat="1" ht="165">
      <c r="A122" s="188"/>
      <c r="B122" s="87" t="s">
        <v>172</v>
      </c>
      <c r="C122" s="88" t="s">
        <v>159</v>
      </c>
      <c r="D122" s="88" t="s">
        <v>19</v>
      </c>
      <c r="E122" s="89" t="s">
        <v>173</v>
      </c>
      <c r="F122" s="88" t="s">
        <v>166</v>
      </c>
      <c r="G122" s="69">
        <f t="shared" si="0"/>
        <v>6</v>
      </c>
      <c r="H122" s="70">
        <v>6</v>
      </c>
      <c r="I122" s="71"/>
      <c r="J122" s="70"/>
      <c r="K122" s="70"/>
      <c r="L122" s="70"/>
      <c r="M122" s="70"/>
      <c r="N122" s="70"/>
      <c r="O122" s="70">
        <v>6</v>
      </c>
      <c r="P122" s="70">
        <v>6</v>
      </c>
      <c r="Q122" s="72"/>
      <c r="R122" s="72"/>
      <c r="S122" s="72"/>
      <c r="T122" s="72"/>
      <c r="U122" s="72"/>
      <c r="V122" s="72"/>
      <c r="W122" s="72"/>
    </row>
    <row r="123" spans="1:23" s="75" customFormat="1" ht="27">
      <c r="A123" s="188"/>
      <c r="B123" s="142" t="s">
        <v>174</v>
      </c>
      <c r="C123" s="65" t="s">
        <v>159</v>
      </c>
      <c r="D123" s="65" t="s">
        <v>19</v>
      </c>
      <c r="E123" s="67" t="s">
        <v>175</v>
      </c>
      <c r="F123" s="88"/>
      <c r="G123" s="69">
        <f t="shared" si="0"/>
        <v>40</v>
      </c>
      <c r="H123" s="70">
        <f aca="true" t="shared" si="52" ref="H123:P123">H124</f>
        <v>40</v>
      </c>
      <c r="I123" s="71">
        <f t="shared" si="52"/>
        <v>0</v>
      </c>
      <c r="J123" s="70">
        <f t="shared" si="52"/>
        <v>0</v>
      </c>
      <c r="K123" s="70">
        <f t="shared" si="52"/>
        <v>0</v>
      </c>
      <c r="L123" s="70">
        <f t="shared" si="52"/>
        <v>0</v>
      </c>
      <c r="M123" s="70">
        <f t="shared" si="52"/>
        <v>0</v>
      </c>
      <c r="N123" s="70">
        <f t="shared" si="52"/>
        <v>0</v>
      </c>
      <c r="O123" s="70">
        <f t="shared" si="52"/>
        <v>40</v>
      </c>
      <c r="P123" s="70">
        <f t="shared" si="52"/>
        <v>40</v>
      </c>
      <c r="Q123" s="72"/>
      <c r="R123" s="72"/>
      <c r="S123" s="72"/>
      <c r="T123" s="72"/>
      <c r="U123" s="72"/>
      <c r="V123" s="72"/>
      <c r="W123" s="72"/>
    </row>
    <row r="124" spans="1:23" s="75" customFormat="1" ht="41.25">
      <c r="A124" s="188"/>
      <c r="B124" s="96" t="s">
        <v>176</v>
      </c>
      <c r="C124" s="65" t="s">
        <v>159</v>
      </c>
      <c r="D124" s="65" t="s">
        <v>19</v>
      </c>
      <c r="E124" s="67" t="s">
        <v>177</v>
      </c>
      <c r="F124" s="68">
        <v>200</v>
      </c>
      <c r="G124" s="69">
        <f t="shared" si="0"/>
        <v>40</v>
      </c>
      <c r="H124" s="70">
        <v>40</v>
      </c>
      <c r="I124" s="71"/>
      <c r="J124" s="70"/>
      <c r="K124" s="70"/>
      <c r="L124" s="70"/>
      <c r="M124" s="70"/>
      <c r="N124" s="70"/>
      <c r="O124" s="70">
        <v>40</v>
      </c>
      <c r="P124" s="70">
        <v>40</v>
      </c>
      <c r="Q124" s="78"/>
      <c r="R124" s="72"/>
      <c r="S124" s="72"/>
      <c r="T124" s="72"/>
      <c r="U124" s="72"/>
      <c r="V124" s="72"/>
      <c r="W124" s="72"/>
    </row>
    <row r="125" spans="1:23" s="75" customFormat="1" ht="27" hidden="1">
      <c r="A125" s="188"/>
      <c r="B125" s="96" t="s">
        <v>178</v>
      </c>
      <c r="C125" s="65" t="s">
        <v>159</v>
      </c>
      <c r="D125" s="65" t="s">
        <v>19</v>
      </c>
      <c r="E125" s="67" t="s">
        <v>179</v>
      </c>
      <c r="F125" s="68"/>
      <c r="G125" s="69">
        <f t="shared" si="0"/>
        <v>0</v>
      </c>
      <c r="H125" s="70">
        <f aca="true" t="shared" si="53" ref="H125:P125">H126</f>
        <v>0</v>
      </c>
      <c r="I125" s="71">
        <f t="shared" si="53"/>
        <v>0</v>
      </c>
      <c r="J125" s="70">
        <f t="shared" si="53"/>
        <v>0</v>
      </c>
      <c r="K125" s="70">
        <f t="shared" si="53"/>
        <v>0</v>
      </c>
      <c r="L125" s="70">
        <f t="shared" si="53"/>
        <v>0</v>
      </c>
      <c r="M125" s="70">
        <f t="shared" si="53"/>
        <v>0</v>
      </c>
      <c r="N125" s="70">
        <f t="shared" si="53"/>
        <v>0</v>
      </c>
      <c r="O125" s="70">
        <f t="shared" si="53"/>
        <v>0</v>
      </c>
      <c r="P125" s="70">
        <f t="shared" si="53"/>
        <v>0</v>
      </c>
      <c r="Q125" s="72"/>
      <c r="R125" s="72"/>
      <c r="S125" s="72"/>
      <c r="T125" s="72"/>
      <c r="U125" s="72"/>
      <c r="V125" s="72"/>
      <c r="W125" s="72"/>
    </row>
    <row r="126" spans="1:23" s="75" customFormat="1" ht="69" hidden="1">
      <c r="A126" s="188"/>
      <c r="B126" s="96" t="s">
        <v>180</v>
      </c>
      <c r="C126" s="65" t="s">
        <v>159</v>
      </c>
      <c r="D126" s="65" t="s">
        <v>19</v>
      </c>
      <c r="E126" s="67" t="s">
        <v>181</v>
      </c>
      <c r="F126" s="68">
        <v>600</v>
      </c>
      <c r="G126" s="69">
        <f t="shared" si="0"/>
        <v>0</v>
      </c>
      <c r="H126" s="70"/>
      <c r="I126" s="71"/>
      <c r="J126" s="70"/>
      <c r="K126" s="70"/>
      <c r="L126" s="70"/>
      <c r="M126" s="70"/>
      <c r="N126" s="70"/>
      <c r="O126" s="70"/>
      <c r="P126" s="70"/>
      <c r="Q126" s="72"/>
      <c r="R126" s="72"/>
      <c r="S126" s="72"/>
      <c r="T126" s="72"/>
      <c r="U126" s="72"/>
      <c r="V126" s="72"/>
      <c r="W126" s="72"/>
    </row>
    <row r="127" spans="1:23" s="63" customFormat="1" ht="15">
      <c r="A127" s="188"/>
      <c r="B127" s="43" t="s">
        <v>182</v>
      </c>
      <c r="C127" s="52" t="s">
        <v>89</v>
      </c>
      <c r="D127" s="52"/>
      <c r="E127" s="143"/>
      <c r="F127" s="52"/>
      <c r="G127" s="54">
        <f t="shared" si="0"/>
        <v>606.2</v>
      </c>
      <c r="H127" s="55">
        <f aca="true" t="shared" si="54" ref="H127:P127">H128+H132+H136</f>
        <v>550</v>
      </c>
      <c r="I127" s="56">
        <f t="shared" si="54"/>
        <v>56.2</v>
      </c>
      <c r="J127" s="55">
        <f t="shared" si="54"/>
        <v>0</v>
      </c>
      <c r="K127" s="55">
        <f t="shared" si="54"/>
        <v>0</v>
      </c>
      <c r="L127" s="55">
        <f t="shared" si="54"/>
        <v>0</v>
      </c>
      <c r="M127" s="55">
        <f t="shared" si="54"/>
        <v>0</v>
      </c>
      <c r="N127" s="55">
        <f t="shared" si="54"/>
        <v>0</v>
      </c>
      <c r="O127" s="55">
        <f t="shared" si="54"/>
        <v>277.3</v>
      </c>
      <c r="P127" s="55">
        <f t="shared" si="54"/>
        <v>250</v>
      </c>
      <c r="Q127" s="62"/>
      <c r="R127" s="72"/>
      <c r="S127" s="62"/>
      <c r="T127" s="62"/>
      <c r="U127" s="62"/>
      <c r="V127" s="62"/>
      <c r="W127" s="62"/>
    </row>
    <row r="128" spans="1:23" s="63" customFormat="1" ht="15">
      <c r="A128" s="188"/>
      <c r="B128" s="43" t="s">
        <v>183</v>
      </c>
      <c r="C128" s="52" t="s">
        <v>89</v>
      </c>
      <c r="D128" s="52" t="s">
        <v>19</v>
      </c>
      <c r="E128" s="143"/>
      <c r="F128" s="52"/>
      <c r="G128" s="54">
        <f t="shared" si="0"/>
        <v>261.6</v>
      </c>
      <c r="H128" s="55">
        <f aca="true" t="shared" si="55" ref="H128:P130">H129</f>
        <v>250</v>
      </c>
      <c r="I128" s="56">
        <f t="shared" si="55"/>
        <v>11.6</v>
      </c>
      <c r="J128" s="55">
        <f t="shared" si="55"/>
        <v>0</v>
      </c>
      <c r="K128" s="55">
        <f t="shared" si="55"/>
        <v>0</v>
      </c>
      <c r="L128" s="55">
        <f t="shared" si="55"/>
        <v>0</v>
      </c>
      <c r="M128" s="55">
        <f t="shared" si="55"/>
        <v>0</v>
      </c>
      <c r="N128" s="55">
        <f t="shared" si="55"/>
        <v>0</v>
      </c>
      <c r="O128" s="55">
        <f t="shared" si="55"/>
        <v>250</v>
      </c>
      <c r="P128" s="55">
        <f t="shared" si="55"/>
        <v>250</v>
      </c>
      <c r="Q128" s="62"/>
      <c r="R128" s="72"/>
      <c r="S128" s="62"/>
      <c r="T128" s="62"/>
      <c r="U128" s="62"/>
      <c r="V128" s="62"/>
      <c r="W128" s="62"/>
    </row>
    <row r="129" spans="1:23" s="75" customFormat="1" ht="54.75">
      <c r="A129" s="188"/>
      <c r="B129" s="83" t="s">
        <v>61</v>
      </c>
      <c r="C129" s="65" t="s">
        <v>89</v>
      </c>
      <c r="D129" s="65" t="s">
        <v>19</v>
      </c>
      <c r="E129" s="67" t="s">
        <v>62</v>
      </c>
      <c r="F129" s="65"/>
      <c r="G129" s="69">
        <f t="shared" si="0"/>
        <v>261.6</v>
      </c>
      <c r="H129" s="70">
        <f t="shared" si="55"/>
        <v>250</v>
      </c>
      <c r="I129" s="71">
        <f t="shared" si="55"/>
        <v>11.6</v>
      </c>
      <c r="J129" s="70">
        <f t="shared" si="55"/>
        <v>0</v>
      </c>
      <c r="K129" s="70">
        <f t="shared" si="55"/>
        <v>0</v>
      </c>
      <c r="L129" s="70">
        <f t="shared" si="55"/>
        <v>0</v>
      </c>
      <c r="M129" s="70">
        <f t="shared" si="55"/>
        <v>0</v>
      </c>
      <c r="N129" s="70">
        <f t="shared" si="55"/>
        <v>0</v>
      </c>
      <c r="O129" s="70">
        <f t="shared" si="55"/>
        <v>250</v>
      </c>
      <c r="P129" s="70">
        <f t="shared" si="55"/>
        <v>250</v>
      </c>
      <c r="Q129" s="72"/>
      <c r="R129" s="72"/>
      <c r="S129" s="72"/>
      <c r="T129" s="72"/>
      <c r="U129" s="72"/>
      <c r="V129" s="72"/>
      <c r="W129" s="72"/>
    </row>
    <row r="130" spans="1:23" s="75" customFormat="1" ht="15">
      <c r="A130" s="188"/>
      <c r="B130" s="144" t="s">
        <v>184</v>
      </c>
      <c r="C130" s="65" t="s">
        <v>89</v>
      </c>
      <c r="D130" s="65" t="s">
        <v>19</v>
      </c>
      <c r="E130" s="67" t="s">
        <v>185</v>
      </c>
      <c r="F130" s="65"/>
      <c r="G130" s="69">
        <f t="shared" si="0"/>
        <v>261.6</v>
      </c>
      <c r="H130" s="70">
        <f t="shared" si="55"/>
        <v>250</v>
      </c>
      <c r="I130" s="71">
        <f t="shared" si="55"/>
        <v>11.6</v>
      </c>
      <c r="J130" s="70">
        <f t="shared" si="55"/>
        <v>0</v>
      </c>
      <c r="K130" s="70">
        <f t="shared" si="55"/>
        <v>0</v>
      </c>
      <c r="L130" s="70">
        <f t="shared" si="55"/>
        <v>0</v>
      </c>
      <c r="M130" s="70">
        <f t="shared" si="55"/>
        <v>0</v>
      </c>
      <c r="N130" s="70">
        <f t="shared" si="55"/>
        <v>0</v>
      </c>
      <c r="O130" s="70">
        <f t="shared" si="55"/>
        <v>250</v>
      </c>
      <c r="P130" s="70">
        <f t="shared" si="55"/>
        <v>250</v>
      </c>
      <c r="Q130" s="72"/>
      <c r="R130" s="72"/>
      <c r="S130" s="72"/>
      <c r="T130" s="72"/>
      <c r="U130" s="72"/>
      <c r="V130" s="72"/>
      <c r="W130" s="72"/>
    </row>
    <row r="131" spans="1:23" s="77" customFormat="1" ht="27">
      <c r="A131" s="188"/>
      <c r="B131" s="83" t="s">
        <v>186</v>
      </c>
      <c r="C131" s="65" t="s">
        <v>89</v>
      </c>
      <c r="D131" s="65" t="s">
        <v>19</v>
      </c>
      <c r="E131" s="67" t="s">
        <v>187</v>
      </c>
      <c r="F131" s="68">
        <v>300</v>
      </c>
      <c r="G131" s="69">
        <f t="shared" si="0"/>
        <v>261.6</v>
      </c>
      <c r="H131" s="70">
        <v>250</v>
      </c>
      <c r="I131" s="71">
        <v>11.6</v>
      </c>
      <c r="J131" s="70"/>
      <c r="K131" s="70"/>
      <c r="L131" s="70"/>
      <c r="M131" s="70"/>
      <c r="N131" s="70"/>
      <c r="O131" s="70">
        <v>250</v>
      </c>
      <c r="P131" s="70">
        <v>250</v>
      </c>
      <c r="Q131" s="78"/>
      <c r="R131" s="72"/>
      <c r="S131" s="72"/>
      <c r="T131" s="76"/>
      <c r="U131" s="76"/>
      <c r="V131" s="76"/>
      <c r="W131" s="76"/>
    </row>
    <row r="132" spans="1:23" s="99" customFormat="1" ht="15">
      <c r="A132" s="188"/>
      <c r="B132" s="145" t="s">
        <v>188</v>
      </c>
      <c r="C132" s="52" t="s">
        <v>89</v>
      </c>
      <c r="D132" s="52" t="s">
        <v>83</v>
      </c>
      <c r="E132" s="53"/>
      <c r="F132" s="98"/>
      <c r="G132" s="54">
        <f t="shared" si="0"/>
        <v>0</v>
      </c>
      <c r="H132" s="118">
        <f aca="true" t="shared" si="56" ref="H132:P133">H133</f>
        <v>0</v>
      </c>
      <c r="I132" s="56">
        <f t="shared" si="56"/>
        <v>0</v>
      </c>
      <c r="J132" s="118">
        <f t="shared" si="56"/>
        <v>0</v>
      </c>
      <c r="K132" s="118">
        <f t="shared" si="56"/>
        <v>0</v>
      </c>
      <c r="L132" s="118">
        <f t="shared" si="56"/>
        <v>0</v>
      </c>
      <c r="M132" s="118">
        <f t="shared" si="56"/>
        <v>0</v>
      </c>
      <c r="N132" s="118">
        <f t="shared" si="56"/>
        <v>0</v>
      </c>
      <c r="O132" s="118">
        <f t="shared" si="56"/>
        <v>27.3</v>
      </c>
      <c r="P132" s="118">
        <f t="shared" si="56"/>
        <v>0</v>
      </c>
      <c r="Q132" s="62"/>
      <c r="R132" s="72"/>
      <c r="S132" s="62"/>
      <c r="T132" s="91"/>
      <c r="U132" s="91"/>
      <c r="V132" s="91"/>
      <c r="W132" s="91"/>
    </row>
    <row r="133" spans="1:23" s="77" customFormat="1" ht="15">
      <c r="A133" s="188"/>
      <c r="B133" s="83" t="s">
        <v>189</v>
      </c>
      <c r="C133" s="65" t="s">
        <v>89</v>
      </c>
      <c r="D133" s="65" t="s">
        <v>83</v>
      </c>
      <c r="E133" s="67" t="s">
        <v>37</v>
      </c>
      <c r="F133" s="68"/>
      <c r="G133" s="69">
        <f t="shared" si="0"/>
        <v>0</v>
      </c>
      <c r="H133" s="120">
        <f t="shared" si="56"/>
        <v>0</v>
      </c>
      <c r="I133" s="71">
        <f t="shared" si="56"/>
        <v>0</v>
      </c>
      <c r="J133" s="120">
        <f t="shared" si="56"/>
        <v>0</v>
      </c>
      <c r="K133" s="120">
        <f t="shared" si="56"/>
        <v>0</v>
      </c>
      <c r="L133" s="120">
        <f t="shared" si="56"/>
        <v>0</v>
      </c>
      <c r="M133" s="120">
        <f t="shared" si="56"/>
        <v>0</v>
      </c>
      <c r="N133" s="120">
        <f t="shared" si="56"/>
        <v>0</v>
      </c>
      <c r="O133" s="120">
        <f t="shared" si="56"/>
        <v>27.3</v>
      </c>
      <c r="P133" s="120">
        <f t="shared" si="56"/>
        <v>0</v>
      </c>
      <c r="Q133" s="72"/>
      <c r="R133" s="72"/>
      <c r="S133" s="72"/>
      <c r="T133" s="76"/>
      <c r="U133" s="76"/>
      <c r="V133" s="76"/>
      <c r="W133" s="76"/>
    </row>
    <row r="134" spans="1:23" s="77" customFormat="1" ht="27">
      <c r="A134" s="188"/>
      <c r="B134" s="83" t="s">
        <v>38</v>
      </c>
      <c r="C134" s="65" t="s">
        <v>89</v>
      </c>
      <c r="D134" s="65" t="s">
        <v>83</v>
      </c>
      <c r="E134" s="67" t="s">
        <v>50</v>
      </c>
      <c r="F134" s="68"/>
      <c r="G134" s="69">
        <f t="shared" si="0"/>
        <v>0</v>
      </c>
      <c r="H134" s="120">
        <f aca="true" t="shared" si="57" ref="H134:P134">SUM(H135:H135)</f>
        <v>0</v>
      </c>
      <c r="I134" s="71">
        <f t="shared" si="57"/>
        <v>0</v>
      </c>
      <c r="J134" s="120">
        <f t="shared" si="57"/>
        <v>0</v>
      </c>
      <c r="K134" s="120">
        <f t="shared" si="57"/>
        <v>0</v>
      </c>
      <c r="L134" s="120">
        <f t="shared" si="57"/>
        <v>0</v>
      </c>
      <c r="M134" s="120">
        <f t="shared" si="57"/>
        <v>0</v>
      </c>
      <c r="N134" s="120">
        <f t="shared" si="57"/>
        <v>0</v>
      </c>
      <c r="O134" s="120">
        <f t="shared" si="57"/>
        <v>27.3</v>
      </c>
      <c r="P134" s="120">
        <f t="shared" si="57"/>
        <v>0</v>
      </c>
      <c r="Q134" s="72"/>
      <c r="R134" s="72"/>
      <c r="S134" s="72"/>
      <c r="T134" s="76"/>
      <c r="U134" s="76"/>
      <c r="V134" s="76"/>
      <c r="W134" s="76"/>
    </row>
    <row r="135" spans="1:23" s="77" customFormat="1" ht="41.25">
      <c r="A135" s="188"/>
      <c r="B135" s="83" t="s">
        <v>190</v>
      </c>
      <c r="C135" s="65" t="s">
        <v>89</v>
      </c>
      <c r="D135" s="65" t="s">
        <v>83</v>
      </c>
      <c r="E135" s="67" t="s">
        <v>191</v>
      </c>
      <c r="F135" s="68">
        <v>500</v>
      </c>
      <c r="G135" s="69">
        <f t="shared" si="0"/>
        <v>0</v>
      </c>
      <c r="H135" s="120">
        <v>0</v>
      </c>
      <c r="I135" s="71">
        <v>0</v>
      </c>
      <c r="J135" s="120">
        <v>0</v>
      </c>
      <c r="K135" s="120">
        <v>0</v>
      </c>
      <c r="L135" s="120">
        <v>0</v>
      </c>
      <c r="M135" s="120">
        <v>0</v>
      </c>
      <c r="N135" s="120">
        <v>0</v>
      </c>
      <c r="O135" s="120">
        <v>27.3</v>
      </c>
      <c r="P135" s="120">
        <v>0</v>
      </c>
      <c r="Q135" s="72"/>
      <c r="R135" s="72"/>
      <c r="S135" s="72"/>
      <c r="T135" s="76"/>
      <c r="U135" s="76"/>
      <c r="V135" s="76"/>
      <c r="W135" s="76"/>
    </row>
    <row r="136" spans="1:23" s="99" customFormat="1" ht="15">
      <c r="A136" s="188"/>
      <c r="B136" s="146" t="s">
        <v>192</v>
      </c>
      <c r="C136" s="52" t="s">
        <v>89</v>
      </c>
      <c r="D136" s="52" t="s">
        <v>21</v>
      </c>
      <c r="E136" s="143"/>
      <c r="F136" s="98"/>
      <c r="G136" s="54">
        <f t="shared" si="0"/>
        <v>344.6</v>
      </c>
      <c r="H136" s="55">
        <f aca="true" t="shared" si="58" ref="H136:P138">H137</f>
        <v>300</v>
      </c>
      <c r="I136" s="56">
        <f t="shared" si="58"/>
        <v>44.6</v>
      </c>
      <c r="J136" s="55">
        <f t="shared" si="58"/>
        <v>0</v>
      </c>
      <c r="K136" s="55">
        <f t="shared" si="58"/>
        <v>0</v>
      </c>
      <c r="L136" s="55">
        <f t="shared" si="58"/>
        <v>0</v>
      </c>
      <c r="M136" s="55">
        <f t="shared" si="58"/>
        <v>0</v>
      </c>
      <c r="N136" s="55">
        <f t="shared" si="58"/>
        <v>0</v>
      </c>
      <c r="O136" s="55">
        <f t="shared" si="58"/>
        <v>0</v>
      </c>
      <c r="P136" s="55">
        <f t="shared" si="58"/>
        <v>0</v>
      </c>
      <c r="Q136" s="62"/>
      <c r="R136" s="72"/>
      <c r="S136" s="62"/>
      <c r="T136" s="91"/>
      <c r="U136" s="91"/>
      <c r="V136" s="91"/>
      <c r="W136" s="91"/>
    </row>
    <row r="137" spans="1:23" s="77" customFormat="1" ht="15">
      <c r="A137" s="188"/>
      <c r="B137" s="96" t="s">
        <v>189</v>
      </c>
      <c r="C137" s="65" t="s">
        <v>89</v>
      </c>
      <c r="D137" s="65" t="s">
        <v>21</v>
      </c>
      <c r="E137" s="67" t="s">
        <v>37</v>
      </c>
      <c r="F137" s="68"/>
      <c r="G137" s="69">
        <f t="shared" si="0"/>
        <v>344.6</v>
      </c>
      <c r="H137" s="70">
        <f t="shared" si="58"/>
        <v>300</v>
      </c>
      <c r="I137" s="71">
        <f t="shared" si="58"/>
        <v>44.6</v>
      </c>
      <c r="J137" s="70">
        <f t="shared" si="58"/>
        <v>0</v>
      </c>
      <c r="K137" s="70">
        <f t="shared" si="58"/>
        <v>0</v>
      </c>
      <c r="L137" s="70">
        <f t="shared" si="58"/>
        <v>0</v>
      </c>
      <c r="M137" s="70">
        <f t="shared" si="58"/>
        <v>0</v>
      </c>
      <c r="N137" s="70">
        <f t="shared" si="58"/>
        <v>0</v>
      </c>
      <c r="O137" s="70">
        <f t="shared" si="58"/>
        <v>0</v>
      </c>
      <c r="P137" s="70">
        <f t="shared" si="58"/>
        <v>0</v>
      </c>
      <c r="Q137" s="72"/>
      <c r="R137" s="72"/>
      <c r="S137" s="72"/>
      <c r="T137" s="76"/>
      <c r="U137" s="76"/>
      <c r="V137" s="76"/>
      <c r="W137" s="76"/>
    </row>
    <row r="138" spans="1:23" s="77" customFormat="1" ht="27">
      <c r="A138" s="188"/>
      <c r="B138" s="96" t="s">
        <v>38</v>
      </c>
      <c r="C138" s="65" t="s">
        <v>89</v>
      </c>
      <c r="D138" s="65" t="s">
        <v>21</v>
      </c>
      <c r="E138" s="67" t="s">
        <v>50</v>
      </c>
      <c r="F138" s="68"/>
      <c r="G138" s="69">
        <f t="shared" si="0"/>
        <v>344.6</v>
      </c>
      <c r="H138" s="70">
        <f t="shared" si="58"/>
        <v>300</v>
      </c>
      <c r="I138" s="71">
        <f t="shared" si="58"/>
        <v>44.6</v>
      </c>
      <c r="J138" s="70">
        <f t="shared" si="58"/>
        <v>0</v>
      </c>
      <c r="K138" s="70">
        <f t="shared" si="58"/>
        <v>0</v>
      </c>
      <c r="L138" s="70">
        <f t="shared" si="58"/>
        <v>0</v>
      </c>
      <c r="M138" s="70">
        <f t="shared" si="58"/>
        <v>0</v>
      </c>
      <c r="N138" s="70">
        <f t="shared" si="58"/>
        <v>0</v>
      </c>
      <c r="O138" s="70">
        <f t="shared" si="58"/>
        <v>0</v>
      </c>
      <c r="P138" s="70">
        <f t="shared" si="58"/>
        <v>0</v>
      </c>
      <c r="Q138" s="72"/>
      <c r="R138" s="72"/>
      <c r="S138" s="72"/>
      <c r="T138" s="76"/>
      <c r="U138" s="76"/>
      <c r="V138" s="76"/>
      <c r="W138" s="76"/>
    </row>
    <row r="139" spans="1:23" s="77" customFormat="1" ht="27">
      <c r="A139" s="188"/>
      <c r="B139" s="96" t="s">
        <v>193</v>
      </c>
      <c r="C139" s="65" t="s">
        <v>89</v>
      </c>
      <c r="D139" s="65" t="s">
        <v>21</v>
      </c>
      <c r="E139" s="84" t="s">
        <v>194</v>
      </c>
      <c r="F139" s="68">
        <v>500</v>
      </c>
      <c r="G139" s="69">
        <f t="shared" si="0"/>
        <v>344.6</v>
      </c>
      <c r="H139" s="70">
        <v>300</v>
      </c>
      <c r="I139" s="71">
        <v>44.6</v>
      </c>
      <c r="J139" s="70"/>
      <c r="K139" s="70"/>
      <c r="L139" s="70"/>
      <c r="M139" s="70"/>
      <c r="N139" s="70"/>
      <c r="O139" s="70">
        <v>0</v>
      </c>
      <c r="P139" s="70">
        <v>0</v>
      </c>
      <c r="Q139" s="78"/>
      <c r="R139" s="72"/>
      <c r="S139" s="72"/>
      <c r="T139" s="76"/>
      <c r="U139" s="76"/>
      <c r="V139" s="76"/>
      <c r="W139" s="76"/>
    </row>
    <row r="140" spans="1:23" s="99" customFormat="1" ht="15">
      <c r="A140" s="35"/>
      <c r="B140" s="97" t="s">
        <v>195</v>
      </c>
      <c r="C140" s="52" t="s">
        <v>57</v>
      </c>
      <c r="D140" s="52"/>
      <c r="E140" s="53"/>
      <c r="F140" s="98"/>
      <c r="G140" s="54">
        <f t="shared" si="0"/>
        <v>100</v>
      </c>
      <c r="H140" s="55">
        <f aca="true" t="shared" si="59" ref="H140:P143">H141</f>
        <v>100</v>
      </c>
      <c r="I140" s="56">
        <f t="shared" si="59"/>
        <v>0</v>
      </c>
      <c r="J140" s="55">
        <f t="shared" si="59"/>
        <v>0</v>
      </c>
      <c r="K140" s="55">
        <f t="shared" si="59"/>
        <v>0</v>
      </c>
      <c r="L140" s="55">
        <f t="shared" si="59"/>
        <v>0</v>
      </c>
      <c r="M140" s="55">
        <f t="shared" si="59"/>
        <v>0</v>
      </c>
      <c r="N140" s="55">
        <f t="shared" si="59"/>
        <v>0</v>
      </c>
      <c r="O140" s="55">
        <f t="shared" si="59"/>
        <v>100</v>
      </c>
      <c r="P140" s="55">
        <f t="shared" si="59"/>
        <v>100</v>
      </c>
      <c r="Q140" s="62"/>
      <c r="R140" s="72"/>
      <c r="S140" s="62"/>
      <c r="T140" s="91"/>
      <c r="U140" s="91"/>
      <c r="V140" s="91"/>
      <c r="W140" s="91"/>
    </row>
    <row r="141" spans="1:23" s="99" customFormat="1" ht="15">
      <c r="A141" s="35"/>
      <c r="B141" s="97" t="s">
        <v>196</v>
      </c>
      <c r="C141" s="52" t="s">
        <v>57</v>
      </c>
      <c r="D141" s="52" t="s">
        <v>81</v>
      </c>
      <c r="E141" s="53"/>
      <c r="F141" s="98"/>
      <c r="G141" s="54">
        <f t="shared" si="0"/>
        <v>100</v>
      </c>
      <c r="H141" s="55">
        <f t="shared" si="59"/>
        <v>100</v>
      </c>
      <c r="I141" s="56">
        <f t="shared" si="59"/>
        <v>0</v>
      </c>
      <c r="J141" s="55">
        <f t="shared" si="59"/>
        <v>0</v>
      </c>
      <c r="K141" s="55">
        <f t="shared" si="59"/>
        <v>0</v>
      </c>
      <c r="L141" s="55">
        <f t="shared" si="59"/>
        <v>0</v>
      </c>
      <c r="M141" s="55">
        <f t="shared" si="59"/>
        <v>0</v>
      </c>
      <c r="N141" s="55">
        <f t="shared" si="59"/>
        <v>0</v>
      </c>
      <c r="O141" s="55">
        <f t="shared" si="59"/>
        <v>100</v>
      </c>
      <c r="P141" s="55">
        <f t="shared" si="59"/>
        <v>100</v>
      </c>
      <c r="Q141" s="62"/>
      <c r="R141" s="72"/>
      <c r="S141" s="62"/>
      <c r="T141" s="91"/>
      <c r="U141" s="91"/>
      <c r="V141" s="91"/>
      <c r="W141" s="91"/>
    </row>
    <row r="142" spans="1:23" s="77" customFormat="1" ht="15">
      <c r="A142" s="35"/>
      <c r="B142" s="82" t="s">
        <v>189</v>
      </c>
      <c r="C142" s="65" t="s">
        <v>57</v>
      </c>
      <c r="D142" s="65" t="s">
        <v>81</v>
      </c>
      <c r="E142" s="81">
        <v>99</v>
      </c>
      <c r="F142" s="68"/>
      <c r="G142" s="69">
        <f t="shared" si="0"/>
        <v>100</v>
      </c>
      <c r="H142" s="70">
        <f t="shared" si="59"/>
        <v>100</v>
      </c>
      <c r="I142" s="71">
        <f t="shared" si="59"/>
        <v>0</v>
      </c>
      <c r="J142" s="70">
        <f t="shared" si="59"/>
        <v>0</v>
      </c>
      <c r="K142" s="70">
        <f t="shared" si="59"/>
        <v>0</v>
      </c>
      <c r="L142" s="70">
        <f t="shared" si="59"/>
        <v>0</v>
      </c>
      <c r="M142" s="70">
        <f t="shared" si="59"/>
        <v>0</v>
      </c>
      <c r="N142" s="70">
        <f t="shared" si="59"/>
        <v>0</v>
      </c>
      <c r="O142" s="70">
        <f t="shared" si="59"/>
        <v>100</v>
      </c>
      <c r="P142" s="70">
        <f t="shared" si="59"/>
        <v>100</v>
      </c>
      <c r="Q142" s="72"/>
      <c r="R142" s="72"/>
      <c r="S142" s="72"/>
      <c r="T142" s="76"/>
      <c r="U142" s="76"/>
      <c r="V142" s="76"/>
      <c r="W142" s="76"/>
    </row>
    <row r="143" spans="1:23" s="77" customFormat="1" ht="27.75">
      <c r="A143" s="35"/>
      <c r="B143" s="82" t="s">
        <v>38</v>
      </c>
      <c r="C143" s="65" t="s">
        <v>57</v>
      </c>
      <c r="D143" s="65" t="s">
        <v>81</v>
      </c>
      <c r="E143" s="81">
        <v>999</v>
      </c>
      <c r="F143" s="68"/>
      <c r="G143" s="69">
        <f t="shared" si="0"/>
        <v>100</v>
      </c>
      <c r="H143" s="70">
        <f t="shared" si="59"/>
        <v>100</v>
      </c>
      <c r="I143" s="71">
        <f t="shared" si="59"/>
        <v>0</v>
      </c>
      <c r="J143" s="70">
        <f t="shared" si="59"/>
        <v>0</v>
      </c>
      <c r="K143" s="70">
        <f t="shared" si="59"/>
        <v>0</v>
      </c>
      <c r="L143" s="70">
        <f t="shared" si="59"/>
        <v>0</v>
      </c>
      <c r="M143" s="70">
        <f t="shared" si="59"/>
        <v>0</v>
      </c>
      <c r="N143" s="70">
        <f t="shared" si="59"/>
        <v>0</v>
      </c>
      <c r="O143" s="70">
        <f t="shared" si="59"/>
        <v>100</v>
      </c>
      <c r="P143" s="70">
        <f t="shared" si="59"/>
        <v>100</v>
      </c>
      <c r="Q143" s="72"/>
      <c r="R143" s="72"/>
      <c r="S143" s="72"/>
      <c r="T143" s="76"/>
      <c r="U143" s="76"/>
      <c r="V143" s="76"/>
      <c r="W143" s="76"/>
    </row>
    <row r="144" spans="1:23" s="77" customFormat="1" ht="41.25">
      <c r="A144" s="35"/>
      <c r="B144" s="96" t="s">
        <v>176</v>
      </c>
      <c r="C144" s="65" t="s">
        <v>57</v>
      </c>
      <c r="D144" s="65" t="s">
        <v>81</v>
      </c>
      <c r="E144" s="84">
        <v>9990020060</v>
      </c>
      <c r="F144" s="68">
        <v>200</v>
      </c>
      <c r="G144" s="69">
        <f t="shared" si="0"/>
        <v>100</v>
      </c>
      <c r="H144" s="70">
        <v>100</v>
      </c>
      <c r="I144" s="71">
        <v>0</v>
      </c>
      <c r="J144" s="70"/>
      <c r="K144" s="70"/>
      <c r="L144" s="70"/>
      <c r="M144" s="70"/>
      <c r="N144" s="70"/>
      <c r="O144" s="70">
        <v>100</v>
      </c>
      <c r="P144" s="70">
        <v>100</v>
      </c>
      <c r="Q144" s="72"/>
      <c r="R144" s="102"/>
      <c r="S144" s="72"/>
      <c r="T144" s="76"/>
      <c r="U144" s="76"/>
      <c r="V144" s="76"/>
      <c r="W144" s="76"/>
    </row>
    <row r="145" spans="1:23" s="99" customFormat="1" ht="62.25">
      <c r="A145" s="188">
        <v>730</v>
      </c>
      <c r="B145" s="36" t="s">
        <v>197</v>
      </c>
      <c r="C145" s="147"/>
      <c r="D145" s="147"/>
      <c r="E145" s="148"/>
      <c r="F145" s="94"/>
      <c r="G145" s="54">
        <f t="shared" si="0"/>
        <v>7.7</v>
      </c>
      <c r="H145" s="55">
        <f aca="true" t="shared" si="60" ref="H145:P149">H146</f>
        <v>7.7</v>
      </c>
      <c r="I145" s="56">
        <f t="shared" si="60"/>
        <v>0</v>
      </c>
      <c r="J145" s="55">
        <f t="shared" si="60"/>
        <v>0</v>
      </c>
      <c r="K145" s="55">
        <f t="shared" si="60"/>
        <v>0</v>
      </c>
      <c r="L145" s="55">
        <f t="shared" si="60"/>
        <v>0</v>
      </c>
      <c r="M145" s="55">
        <f t="shared" si="60"/>
        <v>0</v>
      </c>
      <c r="N145" s="55">
        <f t="shared" si="60"/>
        <v>0</v>
      </c>
      <c r="O145" s="55">
        <f t="shared" si="60"/>
        <v>7.7</v>
      </c>
      <c r="P145" s="55">
        <f t="shared" si="60"/>
        <v>7.7</v>
      </c>
      <c r="Q145" s="62"/>
      <c r="R145" s="72"/>
      <c r="S145" s="62"/>
      <c r="T145" s="91"/>
      <c r="U145" s="91"/>
      <c r="V145" s="91"/>
      <c r="W145" s="91"/>
    </row>
    <row r="146" spans="1:23" s="99" customFormat="1" ht="15">
      <c r="A146" s="188"/>
      <c r="B146" s="43" t="s">
        <v>18</v>
      </c>
      <c r="C146" s="44" t="s">
        <v>19</v>
      </c>
      <c r="D146" s="149"/>
      <c r="E146" s="150"/>
      <c r="F146" s="94"/>
      <c r="G146" s="54">
        <f t="shared" si="0"/>
        <v>7.7</v>
      </c>
      <c r="H146" s="55">
        <f t="shared" si="60"/>
        <v>7.7</v>
      </c>
      <c r="I146" s="56">
        <f t="shared" si="60"/>
        <v>0</v>
      </c>
      <c r="J146" s="55">
        <f t="shared" si="60"/>
        <v>0</v>
      </c>
      <c r="K146" s="55">
        <f t="shared" si="60"/>
        <v>0</v>
      </c>
      <c r="L146" s="55">
        <f t="shared" si="60"/>
        <v>0</v>
      </c>
      <c r="M146" s="55">
        <f t="shared" si="60"/>
        <v>0</v>
      </c>
      <c r="N146" s="55">
        <f t="shared" si="60"/>
        <v>0</v>
      </c>
      <c r="O146" s="55">
        <f t="shared" si="60"/>
        <v>7.7</v>
      </c>
      <c r="P146" s="55">
        <f t="shared" si="60"/>
        <v>7.7</v>
      </c>
      <c r="Q146" s="62"/>
      <c r="R146" s="72"/>
      <c r="S146" s="62"/>
      <c r="T146" s="91"/>
      <c r="U146" s="91"/>
      <c r="V146" s="91"/>
      <c r="W146" s="91"/>
    </row>
    <row r="147" spans="1:23" s="99" customFormat="1" ht="54.75">
      <c r="A147" s="188"/>
      <c r="B147" s="51" t="s">
        <v>198</v>
      </c>
      <c r="C147" s="151" t="s">
        <v>19</v>
      </c>
      <c r="D147" s="151" t="s">
        <v>83</v>
      </c>
      <c r="E147" s="150"/>
      <c r="F147" s="94"/>
      <c r="G147" s="54">
        <f t="shared" si="0"/>
        <v>7.7</v>
      </c>
      <c r="H147" s="55">
        <f t="shared" si="60"/>
        <v>7.7</v>
      </c>
      <c r="I147" s="56">
        <f t="shared" si="60"/>
        <v>0</v>
      </c>
      <c r="J147" s="55">
        <f t="shared" si="60"/>
        <v>0</v>
      </c>
      <c r="K147" s="55">
        <f t="shared" si="60"/>
        <v>0</v>
      </c>
      <c r="L147" s="55">
        <f t="shared" si="60"/>
        <v>0</v>
      </c>
      <c r="M147" s="55">
        <f t="shared" si="60"/>
        <v>0</v>
      </c>
      <c r="N147" s="55">
        <f t="shared" si="60"/>
        <v>0</v>
      </c>
      <c r="O147" s="55">
        <f t="shared" si="60"/>
        <v>7.7</v>
      </c>
      <c r="P147" s="55">
        <f t="shared" si="60"/>
        <v>7.7</v>
      </c>
      <c r="Q147" s="62"/>
      <c r="R147" s="72"/>
      <c r="S147" s="62"/>
      <c r="T147" s="91"/>
      <c r="U147" s="91"/>
      <c r="V147" s="91"/>
      <c r="W147" s="91"/>
    </row>
    <row r="148" spans="1:23" s="77" customFormat="1" ht="82.5">
      <c r="A148" s="188"/>
      <c r="B148" s="64" t="s">
        <v>22</v>
      </c>
      <c r="C148" s="65" t="s">
        <v>19</v>
      </c>
      <c r="D148" s="66" t="s">
        <v>83</v>
      </c>
      <c r="E148" s="67" t="s">
        <v>23</v>
      </c>
      <c r="F148" s="68"/>
      <c r="G148" s="69">
        <f t="shared" si="0"/>
        <v>7.7</v>
      </c>
      <c r="H148" s="70">
        <f t="shared" si="60"/>
        <v>7.7</v>
      </c>
      <c r="I148" s="71">
        <f t="shared" si="60"/>
        <v>0</v>
      </c>
      <c r="J148" s="70">
        <f t="shared" si="60"/>
        <v>0</v>
      </c>
      <c r="K148" s="70">
        <f t="shared" si="60"/>
        <v>0</v>
      </c>
      <c r="L148" s="70">
        <f t="shared" si="60"/>
        <v>0</v>
      </c>
      <c r="M148" s="70">
        <f t="shared" si="60"/>
        <v>0</v>
      </c>
      <c r="N148" s="70">
        <f t="shared" si="60"/>
        <v>0</v>
      </c>
      <c r="O148" s="70">
        <f t="shared" si="60"/>
        <v>7.7</v>
      </c>
      <c r="P148" s="70">
        <f t="shared" si="60"/>
        <v>7.7</v>
      </c>
      <c r="Q148" s="72"/>
      <c r="R148" s="72"/>
      <c r="S148" s="72"/>
      <c r="T148" s="76"/>
      <c r="U148" s="76"/>
      <c r="V148" s="76"/>
      <c r="W148" s="76"/>
    </row>
    <row r="149" spans="1:23" s="77" customFormat="1" ht="41.25">
      <c r="A149" s="188"/>
      <c r="B149" s="64" t="s">
        <v>24</v>
      </c>
      <c r="C149" s="65" t="s">
        <v>19</v>
      </c>
      <c r="D149" s="66" t="s">
        <v>83</v>
      </c>
      <c r="E149" s="67" t="s">
        <v>25</v>
      </c>
      <c r="F149" s="68"/>
      <c r="G149" s="69">
        <f t="shared" si="0"/>
        <v>7.7</v>
      </c>
      <c r="H149" s="70">
        <f t="shared" si="60"/>
        <v>7.7</v>
      </c>
      <c r="I149" s="71">
        <f t="shared" si="60"/>
        <v>0</v>
      </c>
      <c r="J149" s="70">
        <f t="shared" si="60"/>
        <v>0</v>
      </c>
      <c r="K149" s="70">
        <f t="shared" si="60"/>
        <v>0</v>
      </c>
      <c r="L149" s="70">
        <f t="shared" si="60"/>
        <v>0</v>
      </c>
      <c r="M149" s="70">
        <f t="shared" si="60"/>
        <v>0</v>
      </c>
      <c r="N149" s="70">
        <f t="shared" si="60"/>
        <v>0</v>
      </c>
      <c r="O149" s="70">
        <f t="shared" si="60"/>
        <v>7.7</v>
      </c>
      <c r="P149" s="70">
        <f t="shared" si="60"/>
        <v>7.7</v>
      </c>
      <c r="Q149" s="72"/>
      <c r="R149" s="72"/>
      <c r="S149" s="72"/>
      <c r="T149" s="76"/>
      <c r="U149" s="76"/>
      <c r="V149" s="76"/>
      <c r="W149" s="76"/>
    </row>
    <row r="150" spans="1:23" s="77" customFormat="1" ht="54.75">
      <c r="A150" s="188"/>
      <c r="B150" s="64" t="s">
        <v>26</v>
      </c>
      <c r="C150" s="65" t="s">
        <v>19</v>
      </c>
      <c r="D150" s="66" t="s">
        <v>83</v>
      </c>
      <c r="E150" s="67" t="s">
        <v>27</v>
      </c>
      <c r="F150" s="68">
        <v>200</v>
      </c>
      <c r="G150" s="69">
        <f t="shared" si="0"/>
        <v>7.7</v>
      </c>
      <c r="H150" s="70">
        <v>7.7</v>
      </c>
      <c r="I150" s="71"/>
      <c r="J150" s="70"/>
      <c r="K150" s="70"/>
      <c r="L150" s="70"/>
      <c r="M150" s="70"/>
      <c r="N150" s="70"/>
      <c r="O150" s="70">
        <v>7.7</v>
      </c>
      <c r="P150" s="70">
        <v>7.7</v>
      </c>
      <c r="Q150" s="72"/>
      <c r="R150" s="72"/>
      <c r="S150" s="72"/>
      <c r="T150" s="76"/>
      <c r="U150" s="76"/>
      <c r="V150" s="76"/>
      <c r="W150" s="76"/>
    </row>
    <row r="151" spans="1:23" s="77" customFormat="1" ht="15">
      <c r="A151" s="152"/>
      <c r="B151" s="153" t="s">
        <v>199</v>
      </c>
      <c r="C151" s="154"/>
      <c r="D151" s="154"/>
      <c r="E151" s="155"/>
      <c r="F151" s="154"/>
      <c r="G151" s="40">
        <f t="shared" si="0"/>
        <v>28039.7</v>
      </c>
      <c r="H151" s="156">
        <f aca="true" t="shared" si="61" ref="H151:P151">H14+H145</f>
        <v>25440.100000000002</v>
      </c>
      <c r="I151" s="187">
        <f t="shared" si="61"/>
        <v>2599.6</v>
      </c>
      <c r="J151" s="156">
        <f t="shared" si="61"/>
        <v>0</v>
      </c>
      <c r="K151" s="156">
        <f t="shared" si="61"/>
        <v>0</v>
      </c>
      <c r="L151" s="156">
        <f t="shared" si="61"/>
        <v>0</v>
      </c>
      <c r="M151" s="156">
        <f t="shared" si="61"/>
        <v>0</v>
      </c>
      <c r="N151" s="156">
        <f t="shared" si="61"/>
        <v>0</v>
      </c>
      <c r="O151" s="156">
        <f t="shared" si="61"/>
        <v>25379.6</v>
      </c>
      <c r="P151" s="156">
        <f t="shared" si="61"/>
        <v>25374.7</v>
      </c>
      <c r="Q151" s="78"/>
      <c r="R151" s="78"/>
      <c r="S151" s="72"/>
      <c r="T151" s="76"/>
      <c r="U151" s="76"/>
      <c r="V151" s="76"/>
      <c r="W151" s="76"/>
    </row>
    <row r="152" spans="7:16" ht="13.5" hidden="1">
      <c r="G152" s="157">
        <f t="shared" si="0"/>
        <v>231808.12899999996</v>
      </c>
      <c r="H152" s="7">
        <v>33115.447</v>
      </c>
      <c r="I152" s="7">
        <v>33115.447</v>
      </c>
      <c r="J152" s="7">
        <v>33115.447</v>
      </c>
      <c r="K152" s="7">
        <v>33115.447</v>
      </c>
      <c r="L152" s="7">
        <v>33115.447</v>
      </c>
      <c r="M152" s="7">
        <v>33115.447</v>
      </c>
      <c r="N152" s="7">
        <v>33115.447</v>
      </c>
      <c r="O152" s="8">
        <v>23935.6</v>
      </c>
      <c r="P152" s="9">
        <v>24525.9</v>
      </c>
    </row>
    <row r="153" spans="6:16" ht="13.5" hidden="1">
      <c r="F153" s="5" t="s">
        <v>200</v>
      </c>
      <c r="G153" s="157">
        <f t="shared" si="0"/>
        <v>9422.8</v>
      </c>
      <c r="H153" s="158">
        <f aca="true" t="shared" si="62" ref="H153:P153">H43+H66+H79+H109+H136</f>
        <v>7486.2</v>
      </c>
      <c r="I153" s="158">
        <f t="shared" si="62"/>
        <v>1936.6</v>
      </c>
      <c r="J153" s="158">
        <f t="shared" si="62"/>
        <v>0</v>
      </c>
      <c r="K153" s="158">
        <f t="shared" si="62"/>
        <v>0</v>
      </c>
      <c r="L153" s="158">
        <f t="shared" si="62"/>
        <v>0</v>
      </c>
      <c r="M153" s="158">
        <f t="shared" si="62"/>
        <v>0</v>
      </c>
      <c r="N153" s="158">
        <f t="shared" si="62"/>
        <v>0</v>
      </c>
      <c r="O153" s="158">
        <f t="shared" si="62"/>
        <v>7115.3</v>
      </c>
      <c r="P153" s="158">
        <f t="shared" si="62"/>
        <v>7196.7</v>
      </c>
    </row>
    <row r="154" spans="6:16" ht="13.5" hidden="1">
      <c r="F154" s="159" t="s">
        <v>201</v>
      </c>
      <c r="G154" s="157">
        <f t="shared" si="0"/>
        <v>16232.1</v>
      </c>
      <c r="H154" s="160">
        <f aca="true" t="shared" si="63" ref="H154:P154">H16+H36+H44+H56+H114+H128+H145</f>
        <v>15919.1</v>
      </c>
      <c r="I154" s="160">
        <f t="shared" si="63"/>
        <v>313</v>
      </c>
      <c r="J154" s="160">
        <f t="shared" si="63"/>
        <v>0</v>
      </c>
      <c r="K154" s="160">
        <f t="shared" si="63"/>
        <v>0</v>
      </c>
      <c r="L154" s="160">
        <f t="shared" si="63"/>
        <v>0</v>
      </c>
      <c r="M154" s="160">
        <f t="shared" si="63"/>
        <v>0</v>
      </c>
      <c r="N154" s="160">
        <f t="shared" si="63"/>
        <v>0</v>
      </c>
      <c r="O154" s="160">
        <f t="shared" si="63"/>
        <v>15851.300000000001</v>
      </c>
      <c r="P154" s="160">
        <f t="shared" si="63"/>
        <v>15907.100000000002</v>
      </c>
    </row>
    <row r="155" spans="6:16" ht="13.5" hidden="1">
      <c r="F155" s="159"/>
      <c r="G155" s="157">
        <f t="shared" si="0"/>
        <v>1434.8000000000002</v>
      </c>
      <c r="H155" s="160">
        <f aca="true" t="shared" si="64" ref="H155:P155">H74</f>
        <v>1434.8000000000002</v>
      </c>
      <c r="I155" s="160">
        <f t="shared" si="64"/>
        <v>0</v>
      </c>
      <c r="J155" s="160">
        <f t="shared" si="64"/>
        <v>0</v>
      </c>
      <c r="K155" s="160">
        <f t="shared" si="64"/>
        <v>0</v>
      </c>
      <c r="L155" s="160">
        <f t="shared" si="64"/>
        <v>0</v>
      </c>
      <c r="M155" s="160">
        <f t="shared" si="64"/>
        <v>0</v>
      </c>
      <c r="N155" s="160">
        <f t="shared" si="64"/>
        <v>0</v>
      </c>
      <c r="O155" s="160">
        <f t="shared" si="64"/>
        <v>1935.6999999999998</v>
      </c>
      <c r="P155" s="160">
        <f t="shared" si="64"/>
        <v>1820.9</v>
      </c>
    </row>
    <row r="156" spans="6:16" ht="13.5" hidden="1">
      <c r="F156" s="159"/>
      <c r="G156" s="157">
        <f t="shared" si="0"/>
        <v>27089.7</v>
      </c>
      <c r="H156" s="160">
        <f aca="true" t="shared" si="65" ref="H156:P156">H155+H154+H153</f>
        <v>24840.100000000002</v>
      </c>
      <c r="I156" s="160">
        <f t="shared" si="65"/>
        <v>2249.6</v>
      </c>
      <c r="J156" s="160">
        <f t="shared" si="65"/>
        <v>0</v>
      </c>
      <c r="K156" s="160">
        <f t="shared" si="65"/>
        <v>0</v>
      </c>
      <c r="L156" s="160">
        <f t="shared" si="65"/>
        <v>0</v>
      </c>
      <c r="M156" s="160">
        <f t="shared" si="65"/>
        <v>0</v>
      </c>
      <c r="N156" s="160">
        <f t="shared" si="65"/>
        <v>0</v>
      </c>
      <c r="O156" s="160">
        <f t="shared" si="65"/>
        <v>24902.3</v>
      </c>
      <c r="P156" s="160">
        <f t="shared" si="65"/>
        <v>24924.700000000004</v>
      </c>
    </row>
    <row r="157" spans="5:16" ht="13.5" hidden="1">
      <c r="E157" s="161"/>
      <c r="F157" s="5" t="s">
        <v>202</v>
      </c>
      <c r="G157" s="157">
        <f t="shared" si="0"/>
        <v>168549.5</v>
      </c>
      <c r="H157" s="7">
        <f aca="true" t="shared" si="66" ref="H157:N157">23448.2+485+0.3+145</f>
        <v>24078.5</v>
      </c>
      <c r="I157" s="7">
        <f t="shared" si="66"/>
        <v>24078.5</v>
      </c>
      <c r="J157" s="7">
        <f t="shared" si="66"/>
        <v>24078.5</v>
      </c>
      <c r="K157" s="7">
        <f t="shared" si="66"/>
        <v>24078.5</v>
      </c>
      <c r="L157" s="7">
        <f t="shared" si="66"/>
        <v>24078.5</v>
      </c>
      <c r="M157" s="7">
        <f t="shared" si="66"/>
        <v>24078.5</v>
      </c>
      <c r="N157" s="7">
        <f t="shared" si="66"/>
        <v>24078.5</v>
      </c>
      <c r="O157" s="162">
        <f>23937.7-2.1</f>
        <v>23935.600000000002</v>
      </c>
      <c r="P157" s="163">
        <f>24523.7+2.2</f>
        <v>24525.9</v>
      </c>
    </row>
    <row r="158" spans="1:16" ht="13.5" hidden="1">
      <c r="A158" s="164"/>
      <c r="G158" s="157">
        <f t="shared" si="0"/>
        <v>140509.8</v>
      </c>
      <c r="H158" s="158">
        <f aca="true" t="shared" si="67" ref="H158:P158">H157-H151</f>
        <v>-1361.6000000000022</v>
      </c>
      <c r="I158" s="158">
        <f t="shared" si="67"/>
        <v>21478.9</v>
      </c>
      <c r="J158" s="158">
        <f t="shared" si="67"/>
        <v>24078.5</v>
      </c>
      <c r="K158" s="158">
        <f t="shared" si="67"/>
        <v>24078.5</v>
      </c>
      <c r="L158" s="158">
        <f t="shared" si="67"/>
        <v>24078.5</v>
      </c>
      <c r="M158" s="158">
        <f t="shared" si="67"/>
        <v>24078.5</v>
      </c>
      <c r="N158" s="158">
        <f t="shared" si="67"/>
        <v>24078.5</v>
      </c>
      <c r="O158" s="158">
        <f t="shared" si="67"/>
        <v>-1443.9999999999964</v>
      </c>
      <c r="P158" s="158">
        <f t="shared" si="67"/>
        <v>-848.7999999999993</v>
      </c>
    </row>
    <row r="159" spans="7:16" ht="13.5" hidden="1">
      <c r="G159" s="157">
        <f t="shared" si="0"/>
        <v>141459.8</v>
      </c>
      <c r="H159" s="158">
        <f aca="true" t="shared" si="68" ref="H159:P159">H157-H156</f>
        <v>-761.6000000000022</v>
      </c>
      <c r="I159" s="158">
        <f t="shared" si="68"/>
        <v>21828.9</v>
      </c>
      <c r="J159" s="158">
        <f t="shared" si="68"/>
        <v>24078.5</v>
      </c>
      <c r="K159" s="158">
        <f t="shared" si="68"/>
        <v>24078.5</v>
      </c>
      <c r="L159" s="158">
        <f t="shared" si="68"/>
        <v>24078.5</v>
      </c>
      <c r="M159" s="158">
        <f t="shared" si="68"/>
        <v>24078.5</v>
      </c>
      <c r="N159" s="158">
        <f t="shared" si="68"/>
        <v>24078.5</v>
      </c>
      <c r="O159" s="158">
        <f t="shared" si="68"/>
        <v>-966.6999999999971</v>
      </c>
      <c r="P159" s="158">
        <f t="shared" si="68"/>
        <v>-398.8000000000029</v>
      </c>
    </row>
    <row r="160" spans="7:16" ht="13.5" hidden="1">
      <c r="G160" s="157">
        <f t="shared" si="0"/>
        <v>0</v>
      </c>
      <c r="H160" s="158"/>
      <c r="I160" s="158"/>
      <c r="J160" s="158"/>
      <c r="K160" s="158"/>
      <c r="L160" s="158"/>
      <c r="M160" s="158"/>
      <c r="N160" s="158"/>
      <c r="O160" s="158"/>
      <c r="P160" s="158"/>
    </row>
    <row r="161" spans="6:16" ht="13.5" hidden="1">
      <c r="F161" s="4" t="s">
        <v>203</v>
      </c>
      <c r="G161" s="157">
        <f t="shared" si="0"/>
        <v>9533.199999999999</v>
      </c>
      <c r="H161" s="165">
        <f aca="true" t="shared" si="69" ref="H161:P161">H56+H122+1343.9</f>
        <v>1469.8000000000002</v>
      </c>
      <c r="I161" s="165">
        <f t="shared" si="69"/>
        <v>1343.9</v>
      </c>
      <c r="J161" s="165">
        <f t="shared" si="69"/>
        <v>1343.9</v>
      </c>
      <c r="K161" s="165">
        <f t="shared" si="69"/>
        <v>1343.9</v>
      </c>
      <c r="L161" s="165">
        <f t="shared" si="69"/>
        <v>1343.9</v>
      </c>
      <c r="M161" s="165">
        <f t="shared" si="69"/>
        <v>1343.9</v>
      </c>
      <c r="N161" s="165">
        <f t="shared" si="69"/>
        <v>1343.9</v>
      </c>
      <c r="O161" s="165">
        <f t="shared" si="69"/>
        <v>1473.4</v>
      </c>
      <c r="P161" s="165">
        <f t="shared" si="69"/>
        <v>1477.5</v>
      </c>
    </row>
    <row r="162" spans="7:14" ht="13.5" hidden="1">
      <c r="G162" s="157">
        <f t="shared" si="0"/>
        <v>1015</v>
      </c>
      <c r="H162" s="165">
        <v>145</v>
      </c>
      <c r="I162" s="165">
        <v>145</v>
      </c>
      <c r="J162" s="165">
        <v>145</v>
      </c>
      <c r="K162" s="165">
        <v>145</v>
      </c>
      <c r="L162" s="165">
        <v>145</v>
      </c>
      <c r="M162" s="165">
        <v>145</v>
      </c>
      <c r="N162" s="165">
        <v>145</v>
      </c>
    </row>
    <row r="163" spans="7:14" ht="13.5" hidden="1">
      <c r="G163" s="157">
        <f t="shared" si="0"/>
        <v>10548.199999999999</v>
      </c>
      <c r="H163" s="165">
        <f aca="true" t="shared" si="70" ref="H163:N163">H161+H162</f>
        <v>1614.8000000000002</v>
      </c>
      <c r="I163" s="165">
        <f t="shared" si="70"/>
        <v>1488.9</v>
      </c>
      <c r="J163" s="165">
        <f t="shared" si="70"/>
        <v>1488.9</v>
      </c>
      <c r="K163" s="165">
        <f t="shared" si="70"/>
        <v>1488.9</v>
      </c>
      <c r="L163" s="165">
        <f t="shared" si="70"/>
        <v>1488.9</v>
      </c>
      <c r="M163" s="165">
        <f t="shared" si="70"/>
        <v>1488.9</v>
      </c>
      <c r="N163" s="165">
        <f t="shared" si="70"/>
        <v>1488.9</v>
      </c>
    </row>
    <row r="164" spans="8:16" ht="13.5">
      <c r="H164" s="165"/>
      <c r="I164" s="165"/>
      <c r="J164" s="165"/>
      <c r="K164" s="165"/>
      <c r="L164" s="165"/>
      <c r="M164" s="165"/>
      <c r="N164" s="165"/>
      <c r="O164" s="165"/>
      <c r="P164" s="165"/>
    </row>
    <row r="165" spans="5:16" ht="13.5" hidden="1">
      <c r="E165" s="166"/>
      <c r="F165" s="12" t="s">
        <v>204</v>
      </c>
      <c r="G165" s="167"/>
      <c r="H165" s="168">
        <f aca="true" t="shared" si="71" ref="H165:N165">H16+H36+H44+H62+H74+H118+H120+H123+H128+H140+H145-90.2-12.9</f>
        <v>16523.8</v>
      </c>
      <c r="I165" s="168">
        <f t="shared" si="71"/>
        <v>559.9</v>
      </c>
      <c r="J165" s="168">
        <f t="shared" si="71"/>
        <v>-103.10000000000001</v>
      </c>
      <c r="K165" s="168">
        <f t="shared" si="71"/>
        <v>-103.10000000000001</v>
      </c>
      <c r="L165" s="168">
        <f t="shared" si="71"/>
        <v>-103.10000000000001</v>
      </c>
      <c r="M165" s="168">
        <f t="shared" si="71"/>
        <v>-103.10000000000001</v>
      </c>
      <c r="N165" s="168">
        <f t="shared" si="71"/>
        <v>-103.10000000000001</v>
      </c>
      <c r="O165" s="168">
        <f>O16+O36+O44+O62+O74+O118+O120+O123+O128+O140+O145</f>
        <v>16756.399999999998</v>
      </c>
      <c r="P165" s="168">
        <f>P16+P36+P44+P62+P74+P118+P120+P123+P128+P140+P145</f>
        <v>16693.3</v>
      </c>
    </row>
    <row r="166" spans="1:256" s="170" customFormat="1" ht="14.25" hidden="1">
      <c r="A166" s="169"/>
      <c r="C166" s="171"/>
      <c r="D166" s="171"/>
      <c r="E166" s="172"/>
      <c r="F166" s="173" t="s">
        <v>205</v>
      </c>
      <c r="G166" s="174"/>
      <c r="H166" s="175">
        <f aca="true" t="shared" si="72" ref="H166:N166">H122+H59+H119-H120+90.2+12.9</f>
        <v>1730.1000000000001</v>
      </c>
      <c r="I166" s="175">
        <f t="shared" si="72"/>
        <v>103.10000000000001</v>
      </c>
      <c r="J166" s="175">
        <f t="shared" si="72"/>
        <v>103.10000000000001</v>
      </c>
      <c r="K166" s="175">
        <f t="shared" si="72"/>
        <v>103.10000000000001</v>
      </c>
      <c r="L166" s="175">
        <f t="shared" si="72"/>
        <v>103.10000000000001</v>
      </c>
      <c r="M166" s="175">
        <f t="shared" si="72"/>
        <v>103.10000000000001</v>
      </c>
      <c r="N166" s="175">
        <f t="shared" si="72"/>
        <v>103.10000000000001</v>
      </c>
      <c r="O166" s="175">
        <f>O122+O59+O119-O120</f>
        <v>1630.6</v>
      </c>
      <c r="P166" s="175">
        <f>P122+P59+P119-P120</f>
        <v>1634.6999999999998</v>
      </c>
      <c r="Q166" s="123"/>
      <c r="R166" s="123"/>
      <c r="S166" s="10"/>
      <c r="T166" s="123"/>
      <c r="U166" s="123"/>
      <c r="V166" s="123"/>
      <c r="W166" s="123"/>
      <c r="IO166" s="176"/>
      <c r="IP166" s="176"/>
      <c r="IQ166" s="176"/>
      <c r="IR166" s="176"/>
      <c r="IS166" s="176"/>
      <c r="IT166" s="176"/>
      <c r="IU166" s="176"/>
      <c r="IV166" s="176"/>
    </row>
    <row r="167" spans="5:16" ht="13.5" hidden="1">
      <c r="E167" s="166"/>
      <c r="F167" s="12" t="s">
        <v>206</v>
      </c>
      <c r="G167" s="177"/>
      <c r="H167" s="178">
        <f aca="true" t="shared" si="73" ref="H167:N167">H43+H79+H136</f>
        <v>7186.2</v>
      </c>
      <c r="I167" s="178">
        <f t="shared" si="73"/>
        <v>1936.6</v>
      </c>
      <c r="J167" s="178">
        <f t="shared" si="73"/>
        <v>0</v>
      </c>
      <c r="K167" s="178">
        <f t="shared" si="73"/>
        <v>0</v>
      </c>
      <c r="L167" s="178">
        <f t="shared" si="73"/>
        <v>0</v>
      </c>
      <c r="M167" s="178">
        <f t="shared" si="73"/>
        <v>0</v>
      </c>
      <c r="N167" s="178">
        <f t="shared" si="73"/>
        <v>0</v>
      </c>
      <c r="O167" s="178">
        <f>O43+O79+O136+O132</f>
        <v>6992.6</v>
      </c>
      <c r="P167" s="178">
        <f>P43+P79+P136</f>
        <v>7046.7</v>
      </c>
    </row>
    <row r="168" spans="5:16" ht="13.5" hidden="1">
      <c r="E168" s="166"/>
      <c r="F168" s="12"/>
      <c r="G168" s="13"/>
      <c r="H168" s="179">
        <f aca="true" t="shared" si="74" ref="H168:P168">H165+H166+H167</f>
        <v>25440.1</v>
      </c>
      <c r="I168" s="179">
        <f t="shared" si="74"/>
        <v>2599.6</v>
      </c>
      <c r="J168" s="179">
        <f t="shared" si="74"/>
        <v>0</v>
      </c>
      <c r="K168" s="179">
        <f t="shared" si="74"/>
        <v>0</v>
      </c>
      <c r="L168" s="179">
        <f t="shared" si="74"/>
        <v>0</v>
      </c>
      <c r="M168" s="179">
        <f t="shared" si="74"/>
        <v>0</v>
      </c>
      <c r="N168" s="179">
        <f t="shared" si="74"/>
        <v>0</v>
      </c>
      <c r="O168" s="179">
        <f t="shared" si="74"/>
        <v>25379.6</v>
      </c>
      <c r="P168" s="179">
        <f t="shared" si="74"/>
        <v>25374.7</v>
      </c>
    </row>
    <row r="169" spans="5:16" ht="13.5" hidden="1">
      <c r="E169" s="166"/>
      <c r="F169" s="12" t="s">
        <v>207</v>
      </c>
      <c r="G169" s="13"/>
      <c r="H169" s="165">
        <f aca="true" t="shared" si="75" ref="H169:P169">H170-H166</f>
        <v>23710</v>
      </c>
      <c r="I169" s="165">
        <f t="shared" si="75"/>
        <v>25337</v>
      </c>
      <c r="J169" s="165">
        <f t="shared" si="75"/>
        <v>25337</v>
      </c>
      <c r="K169" s="165">
        <f t="shared" si="75"/>
        <v>25337</v>
      </c>
      <c r="L169" s="165">
        <f t="shared" si="75"/>
        <v>25337</v>
      </c>
      <c r="M169" s="165">
        <f t="shared" si="75"/>
        <v>25337</v>
      </c>
      <c r="N169" s="165">
        <f t="shared" si="75"/>
        <v>25337</v>
      </c>
      <c r="O169" s="165">
        <f t="shared" si="75"/>
        <v>23749</v>
      </c>
      <c r="P169" s="165">
        <f t="shared" si="75"/>
        <v>23740</v>
      </c>
    </row>
    <row r="170" spans="5:16" ht="13.5" hidden="1">
      <c r="E170" s="166"/>
      <c r="F170" s="180" t="s">
        <v>202</v>
      </c>
      <c r="G170" s="181"/>
      <c r="H170" s="182">
        <f aca="true" t="shared" si="76" ref="H170:N170">23710+1627+103.1</f>
        <v>25440.1</v>
      </c>
      <c r="I170" s="182">
        <f t="shared" si="76"/>
        <v>25440.1</v>
      </c>
      <c r="J170" s="182">
        <f t="shared" si="76"/>
        <v>25440.1</v>
      </c>
      <c r="K170" s="182">
        <f t="shared" si="76"/>
        <v>25440.1</v>
      </c>
      <c r="L170" s="182">
        <f t="shared" si="76"/>
        <v>25440.1</v>
      </c>
      <c r="M170" s="182">
        <f t="shared" si="76"/>
        <v>25440.1</v>
      </c>
      <c r="N170" s="182">
        <f t="shared" si="76"/>
        <v>25440.1</v>
      </c>
      <c r="O170" s="183">
        <v>25379.6</v>
      </c>
      <c r="P170" s="184">
        <v>25374.7</v>
      </c>
    </row>
    <row r="171" spans="5:16" ht="13.5" hidden="1">
      <c r="E171" s="166"/>
      <c r="F171" s="180"/>
      <c r="G171" s="181"/>
      <c r="H171" s="182">
        <f aca="true" t="shared" si="77" ref="H171:P171">H151-H170</f>
        <v>0</v>
      </c>
      <c r="I171" s="182">
        <f t="shared" si="77"/>
        <v>-22840.5</v>
      </c>
      <c r="J171" s="182">
        <f t="shared" si="77"/>
        <v>-25440.1</v>
      </c>
      <c r="K171" s="182">
        <f t="shared" si="77"/>
        <v>-25440.1</v>
      </c>
      <c r="L171" s="182">
        <f t="shared" si="77"/>
        <v>-25440.1</v>
      </c>
      <c r="M171" s="182">
        <f t="shared" si="77"/>
        <v>-25440.1</v>
      </c>
      <c r="N171" s="182">
        <f t="shared" si="77"/>
        <v>-25440.1</v>
      </c>
      <c r="O171" s="182">
        <f t="shared" si="77"/>
        <v>0</v>
      </c>
      <c r="P171" s="182">
        <f t="shared" si="77"/>
        <v>0</v>
      </c>
    </row>
    <row r="172" spans="5:16" ht="13.5" hidden="1">
      <c r="E172" s="166"/>
      <c r="F172" s="12"/>
      <c r="G172" s="13"/>
      <c r="H172" s="165">
        <f aca="true" t="shared" si="78" ref="H172:P172">H170-H168</f>
        <v>0</v>
      </c>
      <c r="I172" s="165">
        <f t="shared" si="78"/>
        <v>22840.5</v>
      </c>
      <c r="J172" s="165">
        <f t="shared" si="78"/>
        <v>25440.1</v>
      </c>
      <c r="K172" s="165">
        <f t="shared" si="78"/>
        <v>25440.1</v>
      </c>
      <c r="L172" s="165">
        <f t="shared" si="78"/>
        <v>25440.1</v>
      </c>
      <c r="M172" s="165">
        <f t="shared" si="78"/>
        <v>25440.1</v>
      </c>
      <c r="N172" s="165">
        <f t="shared" si="78"/>
        <v>25440.1</v>
      </c>
      <c r="O172" s="165">
        <f t="shared" si="78"/>
        <v>0</v>
      </c>
      <c r="P172" s="165">
        <f t="shared" si="78"/>
        <v>0</v>
      </c>
    </row>
    <row r="173" spans="5:16" ht="13.5" hidden="1">
      <c r="E173" s="166"/>
      <c r="F173" s="12" t="s">
        <v>208</v>
      </c>
      <c r="G173" s="13"/>
      <c r="H173" s="165">
        <f aca="true" t="shared" si="79" ref="H173:P173">H17+H27+H28+H150</f>
        <v>1964.3999999999999</v>
      </c>
      <c r="I173" s="165">
        <f t="shared" si="79"/>
        <v>0</v>
      </c>
      <c r="J173" s="165">
        <f t="shared" si="79"/>
        <v>0</v>
      </c>
      <c r="K173" s="165">
        <f t="shared" si="79"/>
        <v>0</v>
      </c>
      <c r="L173" s="165">
        <f t="shared" si="79"/>
        <v>0</v>
      </c>
      <c r="M173" s="165">
        <f t="shared" si="79"/>
        <v>0</v>
      </c>
      <c r="N173" s="165">
        <f t="shared" si="79"/>
        <v>0</v>
      </c>
      <c r="O173" s="165">
        <f t="shared" si="79"/>
        <v>1982.1</v>
      </c>
      <c r="P173" s="165">
        <f t="shared" si="79"/>
        <v>1988.4</v>
      </c>
    </row>
    <row r="174" spans="5:16" ht="13.5" hidden="1">
      <c r="E174" s="166"/>
      <c r="F174" s="12" t="s">
        <v>209</v>
      </c>
      <c r="G174" s="13"/>
      <c r="H174" s="158">
        <f aca="true" t="shared" si="80" ref="H174:P174">H173/H151*100</f>
        <v>7.721667760739933</v>
      </c>
      <c r="I174" s="158">
        <f t="shared" si="80"/>
        <v>0</v>
      </c>
      <c r="J174" s="158" t="e">
        <f t="shared" si="80"/>
        <v>#DIV/0!</v>
      </c>
      <c r="K174" s="158" t="e">
        <f t="shared" si="80"/>
        <v>#DIV/0!</v>
      </c>
      <c r="L174" s="158" t="e">
        <f t="shared" si="80"/>
        <v>#DIV/0!</v>
      </c>
      <c r="M174" s="158" t="e">
        <f t="shared" si="80"/>
        <v>#DIV/0!</v>
      </c>
      <c r="N174" s="158" t="e">
        <f t="shared" si="80"/>
        <v>#DIV/0!</v>
      </c>
      <c r="O174" s="158">
        <f t="shared" si="80"/>
        <v>7.8098157575375495</v>
      </c>
      <c r="P174" s="158">
        <f t="shared" si="80"/>
        <v>7.836151757459202</v>
      </c>
    </row>
    <row r="175" spans="8:9" ht="13.5">
      <c r="H175" s="7" t="s">
        <v>201</v>
      </c>
      <c r="I175" s="185">
        <f>1950+1.4-200-100-1000-100+100+11.6</f>
        <v>663.0000000000001</v>
      </c>
    </row>
    <row r="176" spans="8:9" ht="13.5">
      <c r="H176" s="7" t="s">
        <v>210</v>
      </c>
      <c r="I176" s="7">
        <v>1936.6</v>
      </c>
    </row>
    <row r="177" spans="8:9" ht="13.5">
      <c r="H177" s="7" t="s">
        <v>211</v>
      </c>
      <c r="I177" s="7">
        <f>I151-I175-I176</f>
        <v>0</v>
      </c>
    </row>
  </sheetData>
  <sheetProtection selectLockedCells="1" selectUnlockedCells="1"/>
  <autoFilter ref="A13:P163"/>
  <mergeCells count="8">
    <mergeCell ref="A14:A139"/>
    <mergeCell ref="A145:A150"/>
    <mergeCell ref="O1:P1"/>
    <mergeCell ref="F2:P2"/>
    <mergeCell ref="H3:P3"/>
    <mergeCell ref="F6:P6"/>
    <mergeCell ref="H7:P7"/>
    <mergeCell ref="A10:P10"/>
  </mergeCells>
  <printOptions/>
  <pageMargins left="0.5902777777777778" right="0.19652777777777777" top="0.5902777777777778" bottom="0.5902777777777778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lubov</cp:lastModifiedBy>
  <dcterms:modified xsi:type="dcterms:W3CDTF">2022-03-17T11:43:25Z</dcterms:modified>
  <cp:category/>
  <cp:version/>
  <cp:contentType/>
  <cp:contentStatus/>
</cp:coreProperties>
</file>