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<sst xmlns="http://schemas.openxmlformats.org/spreadsheetml/2006/main" count="310" uniqueCount="168">
  <si>
    <t>Приложение № 4</t>
  </si>
  <si>
    <t>к решению Совета народных депутатов  муниципального образования Краснопламенское сельское поселение</t>
  </si>
  <si>
    <t>Приложение № 6</t>
  </si>
  <si>
    <t>от  03.12.2020 № 27</t>
  </si>
  <si>
    <t xml:space="preserve">Распределение бюджетных ассигнований по целевым статьям (муниципальным программам муниципального образования Краснопламенское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на 2021 год и на плановый период 2022 и 2023 годов 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</si>
  <si>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</si>
  <si>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</si>
  <si>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</si>
  <si>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</si>
  <si>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</si>
  <si>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</si>
  <si>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2021 год</t>
  </si>
  <si>
    <t>Утв.план 
на 2021 год</t>
  </si>
  <si>
    <t>апрель</t>
  </si>
  <si>
    <t>август</t>
  </si>
  <si>
    <t>План 
на 2022 год</t>
  </si>
  <si>
    <t>Утв. План на 2022 год</t>
  </si>
  <si>
    <t>План 
на 2023 год</t>
  </si>
  <si>
    <t>Утв. План на 2023 год</t>
  </si>
  <si>
    <t>4</t>
  </si>
  <si>
    <t>5</t>
  </si>
  <si>
    <t>Муниципальная программа «Капитальный ремонт многоквартирных домов муниципального образования   Краснопламенское сельское поселение»</t>
  </si>
  <si>
    <t>01</t>
  </si>
  <si>
    <t>Основное мероприятие «Содержание и ремонт муниципальных помещений»</t>
  </si>
  <si>
    <t>01001</t>
  </si>
  <si>
    <t>Расходы на мероприятия по содержанию и ремонту муниципальных помещений (Закупка товаров, работ и услуг для обеспечения государственных (муниципальных) нужд)</t>
  </si>
  <si>
    <t>0100169601</t>
  </si>
  <si>
    <t>200</t>
  </si>
  <si>
    <t>05</t>
  </si>
  <si>
    <t>Основное мероприятие «Оплата взносов на капитальный ремонт многоквартирных домов»</t>
  </si>
  <si>
    <t>01002</t>
  </si>
  <si>
    <t>Расходы на оплату взносов на капитальный ремонт многоквартирных домов (Закупка товаров, работ и услуг для обеспечения государственных (муниципальных) нужд)</t>
  </si>
  <si>
    <t>0100262070</t>
  </si>
  <si>
    <t>Муниципальная программа «Комплексная программа благоустройства территории Краснопламенского сельского поселения»</t>
  </si>
  <si>
    <t>02</t>
  </si>
  <si>
    <t>Основное мероприятие «Уличное освещение»</t>
  </si>
  <si>
    <t>02001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</si>
  <si>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</si>
  <si>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0200162080</t>
  </si>
  <si>
    <t>03</t>
  </si>
  <si>
    <t>Основное мероприятие «Содержание сетей  и установка приборов учета уличного освещения»</t>
  </si>
  <si>
    <t>02002</t>
  </si>
  <si>
    <t>0200262080</t>
  </si>
  <si>
    <t>Основное мероприятие «Организация и содержание мест захоронения»</t>
  </si>
  <si>
    <t>02003</t>
  </si>
  <si>
    <t>0200362080</t>
  </si>
  <si>
    <t>Основное мероприятие «Прочие мероприятия по  благоустройству территории»</t>
  </si>
  <si>
    <t>02004</t>
  </si>
  <si>
    <t>0200462080</t>
  </si>
  <si>
    <t>Расходы на мероприятия по благоустройству территории поселения   (Закупка товаров, работ и услуг для государственных (муниципальных) нужд)</t>
  </si>
  <si>
    <t>Основное мероприятие «Ликвидация стихийных свалок»</t>
  </si>
  <si>
    <t>02005</t>
  </si>
  <si>
    <t>0200562080</t>
  </si>
  <si>
    <t>06</t>
  </si>
  <si>
    <t>Муниципальная программа «Развитие системы пожарной безопасности на территории муниципального образования Краснопламенское сельское поселение»</t>
  </si>
  <si>
    <t>04</t>
  </si>
  <si>
    <t>Основное мероприятие «Проведение противопожарных мероприятий по опашке территории»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</si>
  <si>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</si>
  <si>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</si>
  <si>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0400162010</t>
  </si>
  <si>
    <t>10</t>
  </si>
  <si>
    <t>Основное мероприятие «Проведение противопожарных мероприятий по очистке водоемов»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</si>
  <si>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</si>
  <si>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</si>
  <si>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0400262010</t>
  </si>
  <si>
    <t>нет письма (целевая и раздел)</t>
  </si>
  <si>
    <t>Основное мероприятие «Проведение противопожарных мероприятий по содержанию водоемов»</t>
  </si>
  <si>
    <t>Основное мероприятие «Прочие противопожарные мероприятия»</t>
  </si>
  <si>
    <t>04003</t>
  </si>
  <si>
    <t>0400362010</t>
  </si>
  <si>
    <t>Муниципальная программа «Развитие муниципальной службы в муниципальном образовании Краснопламенское сельское поселение»</t>
  </si>
  <si>
    <t>Основное мероприятие «Размещение информации о деятельности органов местного самоуправления и социально-экономического развития поселения»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</si>
  <si>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</si>
  <si>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</si>
  <si>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0500162090</t>
  </si>
  <si>
    <t>13</t>
  </si>
  <si>
    <t>Основное мероприятие «Пенсионное обеспечение»</t>
  </si>
  <si>
    <t>05002</t>
  </si>
  <si>
    <t>Расходы на пенсионное обеспечение (Социальное обеспечение и иные выплаты населению)</t>
  </si>
  <si>
    <t>0500260070</t>
  </si>
  <si>
    <t xml:space="preserve">Муниципальная программа «Сохранение и развитие культуры в Краснопламенском сельском поселении» </t>
  </si>
  <si>
    <t>Основные мероприятия «Обеспечение деятельности (оказание услуг) муниципального бюджетного учреждения культуры»</t>
  </si>
  <si>
    <t>06001</t>
  </si>
  <si>
    <t>Расходы на обеспечение деятельности (оказание услуг) муниципального бюджетного учреждения культуры «Досугово-Информационный Центр» (Предоставление субсидий бюджетным, автономным учреждениям и иным некоммерческим организациям)</t>
  </si>
  <si>
    <t>0600140050</t>
  </si>
  <si>
    <t>600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</si>
  <si>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</si>
  <si>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</si>
  <si>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0600140080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</si>
  <si>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</si>
  <si>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</si>
  <si>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Основные мероприятия «Предоставление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культуры»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</si>
  <si>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</si>
  <si>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</si>
  <si>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0600270230</t>
  </si>
  <si>
    <t>300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</si>
  <si>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</si>
  <si>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</si>
  <si>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0600271960</t>
  </si>
  <si>
    <t>Основное мероприятие «Проведение культурно-массовых мероприятий»</t>
  </si>
  <si>
    <t>06003</t>
  </si>
  <si>
    <t>Расходы на проведение мероприятий (Закупка товаров, работ и услуг для обеспечения государственных (муниципальных) нужд)</t>
  </si>
  <si>
    <t>0600360060</t>
  </si>
  <si>
    <t>Основное мероприятие "Гранты на реализацию творческих проектов на селе в сфере культуры"</t>
  </si>
  <si>
    <t>06004</t>
  </si>
  <si>
    <t>Иные межбюджетные трансферты на выделение грантов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</si>
  <si>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0600471330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</si>
  <si>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поселения» </t>
  </si>
  <si>
    <t>09</t>
  </si>
  <si>
    <t>Основное мероприятие «Расходы по текущему содержанию органов местного самоуправления и учреждений, наделенных функциями управления»</t>
  </si>
  <si>
    <t>09001</t>
  </si>
  <si>
    <t>Расходы на обеспечение  деятельности учреждений и органов власти (Закупка товаров, работ и услуг для обеспечения государственных (муниципальных) нужд)</t>
  </si>
  <si>
    <t>0900180020</t>
  </si>
  <si>
    <t>Расходы на обеспечение  деятельности учреждений и органов власти (Иные бюджетные ассигнования)</t>
  </si>
  <si>
    <t>800</t>
  </si>
  <si>
    <r>
      <rPr>
        <sz val="11"/>
        <color indexed="8"/>
        <rFont val="Times New Roman"/>
        <family val="1"/>
      </rPr>
      <t>Расходы на обеспечение  деятельности МКУ «АХО Краснопламенского сельского поселения»</t>
    </r>
    <r>
      <rPr>
        <sz val="11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</si>
  <si>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t>090018Б020</t>
  </si>
  <si>
    <t>Расходы на выплаты по оплате труда МКУ «АХО Краснопламенского сельского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</si>
  <si>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</si>
  <si>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>Резерв на повышение оплаты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</si>
  <si>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090018Б080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</si>
  <si>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</si>
  <si>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0900180080</t>
  </si>
  <si>
    <t>Расходы на оказание услуг по бухгалтерскому обслуживанию финансово-хозяйственной деятельности МКУ «АХО Краснопламенского сельского поселения» (Межбюджетные трансферты)</t>
  </si>
  <si>
    <t>090011Б010</t>
  </si>
  <si>
    <t>Основное мероприятие «Расходы на уплату налогов на имущество и транспорт»</t>
  </si>
  <si>
    <t>09002</t>
  </si>
  <si>
    <t>0900280020</t>
  </si>
  <si>
    <t>Расходы на обеспечение  деятельности МКУ «АХО Краснопламенского сельского поселения» (Иные бюджетные ассигнования)</t>
  </si>
  <si>
    <t>090028Б020</t>
  </si>
  <si>
    <t>Основное мероприятие «Расходы по укреплению материально-технической базы»</t>
  </si>
  <si>
    <t>09003</t>
  </si>
  <si>
    <t>0900380020</t>
  </si>
  <si>
    <t>Непрограммные расходы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</si>
  <si>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</si>
  <si>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</si>
  <si>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</si>
  <si>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</si>
  <si>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</si>
  <si>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</si>
  <si>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</si>
  <si>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9990010030</t>
  </si>
  <si>
    <t>500</t>
  </si>
  <si>
    <t>Расходы на подготовку и проведение выборов (Закупка товаров, работ и услуг для обеспечения государственных (муниципальных) нужд)</t>
  </si>
  <si>
    <t>07</t>
  </si>
  <si>
    <t>Резервный фонд администрации муниципального образования (Иные бюджетные ассигнования)</t>
  </si>
  <si>
    <t>11</t>
  </si>
  <si>
    <t>Расходы, связанные с подпиской и поощрением старост (Закупка товаров, работ и услуг для государственных (муниципальных) нужд)</t>
  </si>
  <si>
    <t>9990060170</t>
  </si>
  <si>
    <t>Расходы, связанные с подпиской и поощрением старост (Социальное обеспечение и иные выплаты населению)</t>
  </si>
  <si>
    <t>9990060400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</si>
  <si>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</si>
  <si>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</si>
  <si>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</si>
  <si>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участие в предупреждении и ликвидации последствий чрезвычайных ситуаций в границах поселений  (Закупка товаров, работ и услуг для обеспечения государственных (муниципальных) нужд)</t>
  </si>
  <si>
    <t>9990060140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</si>
  <si>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</si>
  <si>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</si>
  <si>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Расходы на обеспечение жильем многодетных семей  (Межбюджетные трансферты)</t>
  </si>
  <si>
    <t>9990010810</t>
  </si>
  <si>
    <t>Расходы на обеспечение жильем молодых семей  (Межбюджетные трансферты)</t>
  </si>
  <si>
    <t>Расходы на строительство универсального спортивного зала по адресу: поселок Искра Александровского района Владимирской области (Капитальные вложения в объекты недвижимого имущества государственной (муниципальной) собственности)</t>
  </si>
  <si>
    <t>99900И2110</t>
  </si>
  <si>
    <t>ИТОГО РАСХОДОВ:</t>
  </si>
  <si>
    <t>33115,447</t>
  </si>
  <si>
    <t>фпс</t>
  </si>
  <si>
    <r>
      <t xml:space="preserve">Расходы на мероприятия по проведению оценки и предпродажной подготовки объектов муниципальной собственности </t>
    </r>
    <r>
      <rPr>
        <sz val="11"/>
        <color indexed="8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</si>
  <si>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 xml:space="preserve">от 31.08.2021 №15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</si>
</sst>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"/>
    <numFmt numFmtId="167" formatCode="#,##0.0"/>
    <numFmt numFmtId="168" formatCode="0.000"/>
    <numFmt numFmtId="169" formatCode="0.00000"/>
  </numFmts>
  <fonts count="30"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right" wrapText="1"/>
    </xf>
    <xf numFmtId="166" fontId="7" fillId="0" borderId="10" xfId="0" applyNumberFormat="1" applyFont="1" applyFill="1" applyBorder="1" applyAlignment="1">
      <alignment horizontal="right" wrapText="1"/>
    </xf>
    <xf numFmtId="166" fontId="7" fillId="24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right" wrapText="1"/>
    </xf>
    <xf numFmtId="166" fontId="8" fillId="0" borderId="10" xfId="0" applyNumberFormat="1" applyFont="1" applyFill="1" applyBorder="1" applyAlignment="1">
      <alignment horizontal="right" wrapText="1"/>
    </xf>
    <xf numFmtId="166" fontId="8" fillId="24" borderId="10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67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8" fillId="24" borderId="10" xfId="0" applyNumberFormat="1" applyFont="1" applyFill="1" applyBorder="1" applyAlignment="1">
      <alignment horizontal="right"/>
    </xf>
    <xf numFmtId="11" fontId="2" fillId="0" borderId="10" xfId="0" applyNumberFormat="1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right" wrapText="1"/>
    </xf>
    <xf numFmtId="168" fontId="7" fillId="24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168" fontId="8" fillId="24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166" fontId="8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7" fontId="2" fillId="25" borderId="10" xfId="0" applyNumberFormat="1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4"/>
  <sheetViews>
    <sheetView tabSelected="1" zoomScale="110" zoomScaleNormal="110" zoomScalePageLayoutView="0" workbookViewId="0" topLeftCell="A1">
      <selection activeCell="N4" sqref="N4:Q4"/>
    </sheetView>
  </sheetViews>
  <sheetFormatPr defaultColWidth="9.00390625" defaultRowHeight="12.75"/>
  <cols>
    <col min="1" max="1" width="58.7109375" style="1" customWidth="1"/>
    <col min="2" max="2" width="13.140625" style="2" customWidth="1"/>
    <col min="3" max="3" width="6.00390625" style="3" customWidth="1"/>
    <col min="4" max="5" width="5.00390625" style="4" customWidth="1"/>
    <col min="6" max="6" width="10.8515625" style="4" customWidth="1"/>
    <col min="7" max="7" width="9.28125" style="5" hidden="1" customWidth="1"/>
    <col min="8" max="8" width="10.57421875" style="5" hidden="1" customWidth="1"/>
    <col min="9" max="9" width="11.140625" style="5" hidden="1" customWidth="1"/>
    <col min="10" max="13" width="3.8515625" style="5" hidden="1" customWidth="1"/>
    <col min="14" max="14" width="9.421875" style="1" customWidth="1"/>
    <col min="15" max="16" width="11.57421875" style="1" hidden="1" customWidth="1"/>
    <col min="17" max="17" width="9.57421875" style="1" customWidth="1"/>
    <col min="18" max="20" width="0" style="1" hidden="1" customWidth="1"/>
    <col min="21" max="16384" width="9.00390625" style="1" customWidth="1"/>
  </cols>
  <sheetData>
    <row r="1" ht="9" customHeight="1"/>
    <row r="2" spans="7:17" ht="13.5">
      <c r="G2" s="6"/>
      <c r="H2" s="6"/>
      <c r="I2" s="6"/>
      <c r="J2" s="6"/>
      <c r="K2" s="6"/>
      <c r="L2" s="6"/>
      <c r="M2" s="6"/>
      <c r="N2" s="96" t="s">
        <v>0</v>
      </c>
      <c r="O2" s="96"/>
      <c r="P2" s="96"/>
      <c r="Q2" s="96"/>
    </row>
    <row r="3" spans="5:17" ht="57.75" customHeight="1">
      <c r="E3" s="97" t="s">
        <v>1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7:17" ht="13.5">
      <c r="G4" s="6"/>
      <c r="H4" s="6"/>
      <c r="I4" s="6"/>
      <c r="J4" s="6"/>
      <c r="K4" s="6"/>
      <c r="L4" s="6"/>
      <c r="M4" s="6"/>
      <c r="N4" s="98" t="s">
        <v>167</v>
      </c>
      <c r="O4" s="98"/>
      <c r="P4" s="98"/>
      <c r="Q4" s="98"/>
    </row>
    <row r="6" spans="2:17" ht="13.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9" t="s">
        <v>2</v>
      </c>
      <c r="O6" s="99"/>
      <c r="P6" s="99"/>
      <c r="Q6" s="99"/>
    </row>
    <row r="7" spans="2:17" ht="69" customHeight="1">
      <c r="B7" s="10"/>
      <c r="C7" s="7"/>
      <c r="D7" s="7"/>
      <c r="E7" s="100" t="s">
        <v>1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2:17" ht="13.5">
      <c r="B8" s="11"/>
      <c r="C8" s="12"/>
      <c r="D8" s="12"/>
      <c r="E8" s="99" t="s">
        <v>3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20" ht="15">
      <c r="A9" s="13"/>
      <c r="T9" s="14"/>
    </row>
    <row r="10" spans="1:17" ht="78" customHeight="1">
      <c r="A10" s="95" t="s">
        <v>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5">
      <c r="A11" s="15"/>
      <c r="Q11" s="5" t="s">
        <v>5</v>
      </c>
    </row>
    <row r="12" spans="1:19" ht="52.5">
      <c r="A12" s="16" t="s">
        <v>6</v>
      </c>
      <c r="B12" s="17" t="s">
        <v>7</v>
      </c>
      <c r="C12" s="16" t="s">
        <v>8</v>
      </c>
      <c r="D12" s="16" t="s">
        <v>9</v>
      </c>
      <c r="E12" s="16" t="s">
        <v>10</v>
      </c>
      <c r="F12" s="18" t="s">
        <v>11</v>
      </c>
      <c r="G12" s="18" t="s">
        <v>12</v>
      </c>
      <c r="H12" s="19" t="s">
        <v>13</v>
      </c>
      <c r="I12" s="20" t="s">
        <v>14</v>
      </c>
      <c r="J12" s="19"/>
      <c r="K12" s="19"/>
      <c r="L12" s="19"/>
      <c r="M12" s="19"/>
      <c r="N12" s="18" t="s">
        <v>15</v>
      </c>
      <c r="O12" s="18" t="s">
        <v>16</v>
      </c>
      <c r="P12" s="18" t="s">
        <v>14</v>
      </c>
      <c r="Q12" s="18" t="s">
        <v>17</v>
      </c>
      <c r="R12" s="18" t="s">
        <v>18</v>
      </c>
      <c r="S12" s="18" t="s">
        <v>14</v>
      </c>
    </row>
    <row r="13" spans="1:17" ht="13.5">
      <c r="A13" s="21">
        <v>1</v>
      </c>
      <c r="B13" s="22">
        <v>2</v>
      </c>
      <c r="C13" s="23">
        <v>3</v>
      </c>
      <c r="D13" s="24" t="s">
        <v>19</v>
      </c>
      <c r="E13" s="24" t="s">
        <v>20</v>
      </c>
      <c r="F13" s="23">
        <v>6</v>
      </c>
      <c r="G13" s="23">
        <v>6</v>
      </c>
      <c r="H13" s="25"/>
      <c r="I13" s="26"/>
      <c r="J13" s="25"/>
      <c r="K13" s="25"/>
      <c r="L13" s="25"/>
      <c r="M13" s="25"/>
      <c r="N13" s="27">
        <v>7</v>
      </c>
      <c r="O13" s="27"/>
      <c r="P13" s="27"/>
      <c r="Q13" s="27">
        <v>8</v>
      </c>
    </row>
    <row r="14" spans="1:19" ht="46.5" customHeight="1">
      <c r="A14" s="28" t="s">
        <v>21</v>
      </c>
      <c r="B14" s="29" t="s">
        <v>22</v>
      </c>
      <c r="C14" s="30"/>
      <c r="D14" s="30"/>
      <c r="E14" s="30"/>
      <c r="F14" s="31">
        <f aca="true" t="shared" si="0" ref="F14:F92">SUM(G14:M14)</f>
        <v>4028</v>
      </c>
      <c r="G14" s="31">
        <f aca="true" t="shared" si="1" ref="G14:M14">G15+G17</f>
        <v>250</v>
      </c>
      <c r="H14" s="32">
        <f t="shared" si="1"/>
        <v>3254</v>
      </c>
      <c r="I14" s="33">
        <f t="shared" si="1"/>
        <v>524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1">
        <f aca="true" t="shared" si="2" ref="N14:N27">SUM(O14:P14)</f>
        <v>250</v>
      </c>
      <c r="O14" s="31">
        <f>O15+O17</f>
        <v>250</v>
      </c>
      <c r="P14" s="31">
        <f>P15+P17</f>
        <v>0</v>
      </c>
      <c r="Q14" s="31">
        <f aca="true" t="shared" si="3" ref="Q14:Q27">SUM(R14:S14)</f>
        <v>250</v>
      </c>
      <c r="R14" s="31">
        <f>R15+R17</f>
        <v>250</v>
      </c>
      <c r="S14" s="31">
        <f>S15+S17</f>
        <v>0</v>
      </c>
    </row>
    <row r="15" spans="1:19" ht="27">
      <c r="A15" s="34" t="s">
        <v>23</v>
      </c>
      <c r="B15" s="35" t="s">
        <v>24</v>
      </c>
      <c r="C15" s="36"/>
      <c r="D15" s="36"/>
      <c r="E15" s="36"/>
      <c r="F15" s="37">
        <f t="shared" si="0"/>
        <v>3954</v>
      </c>
      <c r="G15" s="37">
        <f aca="true" t="shared" si="4" ref="G15:M15">G16</f>
        <v>200</v>
      </c>
      <c r="H15" s="38">
        <f t="shared" si="4"/>
        <v>3230</v>
      </c>
      <c r="I15" s="39">
        <f t="shared" si="4"/>
        <v>524</v>
      </c>
      <c r="J15" s="38">
        <f t="shared" si="4"/>
        <v>0</v>
      </c>
      <c r="K15" s="38">
        <f t="shared" si="4"/>
        <v>0</v>
      </c>
      <c r="L15" s="38">
        <f t="shared" si="4"/>
        <v>0</v>
      </c>
      <c r="M15" s="38">
        <f t="shared" si="4"/>
        <v>0</v>
      </c>
      <c r="N15" s="37">
        <f t="shared" si="2"/>
        <v>200</v>
      </c>
      <c r="O15" s="37">
        <f>O16</f>
        <v>200</v>
      </c>
      <c r="P15" s="37">
        <f>P16</f>
        <v>0</v>
      </c>
      <c r="Q15" s="37">
        <f t="shared" si="3"/>
        <v>200</v>
      </c>
      <c r="R15" s="37">
        <f>R16</f>
        <v>200</v>
      </c>
      <c r="S15" s="37">
        <f>S16</f>
        <v>0</v>
      </c>
    </row>
    <row r="16" spans="1:19" ht="45.75" customHeight="1">
      <c r="A16" s="34" t="s">
        <v>25</v>
      </c>
      <c r="B16" s="35" t="s">
        <v>26</v>
      </c>
      <c r="C16" s="36" t="s">
        <v>27</v>
      </c>
      <c r="D16" s="36" t="s">
        <v>28</v>
      </c>
      <c r="E16" s="36" t="s">
        <v>22</v>
      </c>
      <c r="F16" s="37">
        <f t="shared" si="0"/>
        <v>3954</v>
      </c>
      <c r="G16" s="37">
        <v>200</v>
      </c>
      <c r="H16" s="38">
        <v>3230</v>
      </c>
      <c r="I16" s="39">
        <v>524</v>
      </c>
      <c r="J16" s="38"/>
      <c r="K16" s="38"/>
      <c r="L16" s="38"/>
      <c r="M16" s="38"/>
      <c r="N16" s="37">
        <f t="shared" si="2"/>
        <v>200</v>
      </c>
      <c r="O16" s="40">
        <v>200</v>
      </c>
      <c r="P16" s="40"/>
      <c r="Q16" s="37">
        <f t="shared" si="3"/>
        <v>200</v>
      </c>
      <c r="R16" s="40">
        <v>200</v>
      </c>
      <c r="S16" s="40"/>
    </row>
    <row r="17" spans="1:19" ht="27">
      <c r="A17" s="34" t="s">
        <v>29</v>
      </c>
      <c r="B17" s="35" t="s">
        <v>30</v>
      </c>
      <c r="C17" s="36"/>
      <c r="D17" s="36"/>
      <c r="E17" s="36"/>
      <c r="F17" s="37">
        <f t="shared" si="0"/>
        <v>74</v>
      </c>
      <c r="G17" s="37">
        <f aca="true" t="shared" si="5" ref="G17:M17">G18</f>
        <v>50</v>
      </c>
      <c r="H17" s="38">
        <f t="shared" si="5"/>
        <v>24</v>
      </c>
      <c r="I17" s="39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7">
        <f t="shared" si="2"/>
        <v>50</v>
      </c>
      <c r="O17" s="37">
        <f>O18</f>
        <v>50</v>
      </c>
      <c r="P17" s="37">
        <f>P18</f>
        <v>0</v>
      </c>
      <c r="Q17" s="37">
        <f t="shared" si="3"/>
        <v>50</v>
      </c>
      <c r="R17" s="37">
        <f>R18</f>
        <v>50</v>
      </c>
      <c r="S17" s="37">
        <f>S18</f>
        <v>0</v>
      </c>
    </row>
    <row r="18" spans="1:19" ht="41.25">
      <c r="A18" s="34" t="s">
        <v>31</v>
      </c>
      <c r="B18" s="35" t="s">
        <v>32</v>
      </c>
      <c r="C18" s="36" t="s">
        <v>27</v>
      </c>
      <c r="D18" s="36" t="s">
        <v>28</v>
      </c>
      <c r="E18" s="36" t="s">
        <v>22</v>
      </c>
      <c r="F18" s="37">
        <f t="shared" si="0"/>
        <v>74</v>
      </c>
      <c r="G18" s="37">
        <v>50</v>
      </c>
      <c r="H18" s="38">
        <v>24</v>
      </c>
      <c r="I18" s="39"/>
      <c r="J18" s="38"/>
      <c r="K18" s="38"/>
      <c r="L18" s="38"/>
      <c r="M18" s="38"/>
      <c r="N18" s="37">
        <f t="shared" si="2"/>
        <v>50</v>
      </c>
      <c r="O18" s="40">
        <v>50</v>
      </c>
      <c r="P18" s="40"/>
      <c r="Q18" s="37">
        <f t="shared" si="3"/>
        <v>50</v>
      </c>
      <c r="R18" s="40">
        <v>50</v>
      </c>
      <c r="S18" s="40"/>
    </row>
    <row r="19" spans="1:19" ht="41.25">
      <c r="A19" s="41" t="s">
        <v>33</v>
      </c>
      <c r="B19" s="29" t="s">
        <v>34</v>
      </c>
      <c r="C19" s="42"/>
      <c r="D19" s="36"/>
      <c r="E19" s="36"/>
      <c r="F19" s="31">
        <f t="shared" si="0"/>
        <v>6569.4</v>
      </c>
      <c r="G19" s="31">
        <f aca="true" t="shared" si="6" ref="G19:M19">G20+G24+G26+G22+G29</f>
        <v>4244.4</v>
      </c>
      <c r="H19" s="32">
        <f t="shared" si="6"/>
        <v>1861</v>
      </c>
      <c r="I19" s="33">
        <f t="shared" si="6"/>
        <v>464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1">
        <f t="shared" si="2"/>
        <v>3836.2</v>
      </c>
      <c r="O19" s="31">
        <f>O20+O24+O26+O22+O29</f>
        <v>3836.2</v>
      </c>
      <c r="P19" s="31">
        <f>P20+P24+P26+P22+P29</f>
        <v>0</v>
      </c>
      <c r="Q19" s="31">
        <f t="shared" si="3"/>
        <v>3915.3</v>
      </c>
      <c r="R19" s="31">
        <f>R20+R24+R26+R22+R29</f>
        <v>3915.3</v>
      </c>
      <c r="S19" s="31">
        <f>S20+S24+S26+S22+S29</f>
        <v>0</v>
      </c>
    </row>
    <row r="20" spans="1:19" ht="13.5">
      <c r="A20" s="43" t="s">
        <v>35</v>
      </c>
      <c r="B20" s="35" t="s">
        <v>36</v>
      </c>
      <c r="C20" s="42"/>
      <c r="D20" s="36"/>
      <c r="E20" s="36"/>
      <c r="F20" s="37">
        <f t="shared" si="0"/>
        <v>3000.6</v>
      </c>
      <c r="G20" s="37">
        <f aca="true" t="shared" si="7" ref="G20:M20">G21</f>
        <v>2558.6</v>
      </c>
      <c r="H20" s="38">
        <f t="shared" si="7"/>
        <v>442</v>
      </c>
      <c r="I20" s="39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7">
        <f t="shared" si="2"/>
        <v>2635.4</v>
      </c>
      <c r="O20" s="37">
        <f>O21</f>
        <v>2635.4</v>
      </c>
      <c r="P20" s="37">
        <f>P21</f>
        <v>0</v>
      </c>
      <c r="Q20" s="37">
        <f t="shared" si="3"/>
        <v>2714.5</v>
      </c>
      <c r="R20" s="37">
        <f>R21</f>
        <v>2714.5</v>
      </c>
      <c r="S20" s="37">
        <f>S21</f>
        <v>0</v>
      </c>
    </row>
    <row r="21" spans="1:19" ht="41.25">
      <c r="A21" s="43" t="s">
        <v>37</v>
      </c>
      <c r="B21" s="35" t="s">
        <v>38</v>
      </c>
      <c r="C21" s="42">
        <v>200</v>
      </c>
      <c r="D21" s="36" t="s">
        <v>28</v>
      </c>
      <c r="E21" s="36" t="s">
        <v>39</v>
      </c>
      <c r="F21" s="37">
        <f t="shared" si="0"/>
        <v>3000.6</v>
      </c>
      <c r="G21" s="37">
        <v>2558.6</v>
      </c>
      <c r="H21" s="38">
        <v>442</v>
      </c>
      <c r="I21" s="39"/>
      <c r="J21" s="38"/>
      <c r="K21" s="38"/>
      <c r="L21" s="38"/>
      <c r="M21" s="38"/>
      <c r="N21" s="37">
        <f t="shared" si="2"/>
        <v>2635.4</v>
      </c>
      <c r="O21" s="40">
        <v>2635.4</v>
      </c>
      <c r="P21" s="40"/>
      <c r="Q21" s="37">
        <f t="shared" si="3"/>
        <v>2714.5</v>
      </c>
      <c r="R21" s="40">
        <v>2714.5</v>
      </c>
      <c r="S21" s="40"/>
    </row>
    <row r="22" spans="1:19" ht="27">
      <c r="A22" s="44" t="s">
        <v>40</v>
      </c>
      <c r="B22" s="35" t="s">
        <v>41</v>
      </c>
      <c r="C22" s="42"/>
      <c r="D22" s="36"/>
      <c r="E22" s="36"/>
      <c r="F22" s="37">
        <f t="shared" si="0"/>
        <v>299.5</v>
      </c>
      <c r="G22" s="37">
        <f aca="true" t="shared" si="8" ref="G22:M22">G23</f>
        <v>200</v>
      </c>
      <c r="H22" s="38">
        <f t="shared" si="8"/>
        <v>0</v>
      </c>
      <c r="I22" s="39">
        <f t="shared" si="8"/>
        <v>99.5</v>
      </c>
      <c r="J22" s="38">
        <f t="shared" si="8"/>
        <v>0</v>
      </c>
      <c r="K22" s="38">
        <f t="shared" si="8"/>
        <v>0</v>
      </c>
      <c r="L22" s="38">
        <f t="shared" si="8"/>
        <v>0</v>
      </c>
      <c r="M22" s="38">
        <f t="shared" si="8"/>
        <v>0</v>
      </c>
      <c r="N22" s="37">
        <f t="shared" si="2"/>
        <v>200</v>
      </c>
      <c r="O22" s="37">
        <f>O23</f>
        <v>200</v>
      </c>
      <c r="P22" s="37">
        <f>P23</f>
        <v>0</v>
      </c>
      <c r="Q22" s="37">
        <f t="shared" si="3"/>
        <v>200</v>
      </c>
      <c r="R22" s="37">
        <f>R23</f>
        <v>200</v>
      </c>
      <c r="S22" s="37">
        <f>S23</f>
        <v>0</v>
      </c>
    </row>
    <row r="23" spans="1:19" ht="41.25">
      <c r="A23" s="43" t="s">
        <v>37</v>
      </c>
      <c r="B23" s="35" t="s">
        <v>42</v>
      </c>
      <c r="C23" s="42">
        <v>200</v>
      </c>
      <c r="D23" s="36" t="s">
        <v>28</v>
      </c>
      <c r="E23" s="36" t="s">
        <v>39</v>
      </c>
      <c r="F23" s="37">
        <f t="shared" si="0"/>
        <v>299.5</v>
      </c>
      <c r="G23" s="37">
        <v>200</v>
      </c>
      <c r="H23" s="38"/>
      <c r="I23" s="39">
        <v>99.5</v>
      </c>
      <c r="J23" s="38"/>
      <c r="K23" s="38"/>
      <c r="L23" s="38"/>
      <c r="M23" s="38"/>
      <c r="N23" s="37">
        <f t="shared" si="2"/>
        <v>200</v>
      </c>
      <c r="O23" s="40">
        <v>200</v>
      </c>
      <c r="P23" s="40"/>
      <c r="Q23" s="37">
        <f t="shared" si="3"/>
        <v>200</v>
      </c>
      <c r="R23" s="40">
        <v>200</v>
      </c>
      <c r="S23" s="40"/>
    </row>
    <row r="24" spans="1:19" ht="27">
      <c r="A24" s="43" t="s">
        <v>43</v>
      </c>
      <c r="B24" s="35" t="s">
        <v>44</v>
      </c>
      <c r="C24" s="42"/>
      <c r="D24" s="36"/>
      <c r="E24" s="36"/>
      <c r="F24" s="37">
        <f t="shared" si="0"/>
        <v>350</v>
      </c>
      <c r="G24" s="37">
        <f aca="true" t="shared" si="9" ref="G24:M24">G25</f>
        <v>250</v>
      </c>
      <c r="H24" s="38">
        <f t="shared" si="9"/>
        <v>0</v>
      </c>
      <c r="I24" s="39">
        <f t="shared" si="9"/>
        <v>100</v>
      </c>
      <c r="J24" s="38">
        <f t="shared" si="9"/>
        <v>0</v>
      </c>
      <c r="K24" s="38">
        <f t="shared" si="9"/>
        <v>0</v>
      </c>
      <c r="L24" s="38">
        <f t="shared" si="9"/>
        <v>0</v>
      </c>
      <c r="M24" s="38">
        <f t="shared" si="9"/>
        <v>0</v>
      </c>
      <c r="N24" s="37">
        <f t="shared" si="2"/>
        <v>250</v>
      </c>
      <c r="O24" s="37">
        <f>O25</f>
        <v>250</v>
      </c>
      <c r="P24" s="37">
        <f>P25</f>
        <v>0</v>
      </c>
      <c r="Q24" s="37">
        <f t="shared" si="3"/>
        <v>250</v>
      </c>
      <c r="R24" s="37">
        <f>R25</f>
        <v>250</v>
      </c>
      <c r="S24" s="37">
        <f>S25</f>
        <v>0</v>
      </c>
    </row>
    <row r="25" spans="1:19" ht="41.25">
      <c r="A25" s="43" t="s">
        <v>37</v>
      </c>
      <c r="B25" s="35" t="s">
        <v>45</v>
      </c>
      <c r="C25" s="42">
        <v>200</v>
      </c>
      <c r="D25" s="36" t="s">
        <v>28</v>
      </c>
      <c r="E25" s="36" t="s">
        <v>39</v>
      </c>
      <c r="F25" s="37">
        <f t="shared" si="0"/>
        <v>350</v>
      </c>
      <c r="G25" s="37">
        <v>250</v>
      </c>
      <c r="H25" s="38"/>
      <c r="I25" s="39">
        <v>100</v>
      </c>
      <c r="J25" s="38"/>
      <c r="K25" s="38"/>
      <c r="L25" s="38"/>
      <c r="M25" s="38"/>
      <c r="N25" s="37">
        <f t="shared" si="2"/>
        <v>250</v>
      </c>
      <c r="O25" s="40">
        <v>250</v>
      </c>
      <c r="P25" s="40"/>
      <c r="Q25" s="37">
        <f t="shared" si="3"/>
        <v>250</v>
      </c>
      <c r="R25" s="40">
        <v>250</v>
      </c>
      <c r="S25" s="40"/>
    </row>
    <row r="26" spans="1:19" ht="27">
      <c r="A26" s="43" t="s">
        <v>46</v>
      </c>
      <c r="B26" s="35" t="s">
        <v>47</v>
      </c>
      <c r="C26" s="42"/>
      <c r="D26" s="36"/>
      <c r="E26" s="36"/>
      <c r="F26" s="37">
        <f t="shared" si="0"/>
        <v>2689.3</v>
      </c>
      <c r="G26" s="37">
        <f aca="true" t="shared" si="10" ref="G26:M26">G27+G28</f>
        <v>1005.8</v>
      </c>
      <c r="H26" s="38">
        <f t="shared" si="10"/>
        <v>1419</v>
      </c>
      <c r="I26" s="39">
        <f t="shared" si="10"/>
        <v>264.5</v>
      </c>
      <c r="J26" s="38">
        <f t="shared" si="10"/>
        <v>0</v>
      </c>
      <c r="K26" s="38">
        <f t="shared" si="10"/>
        <v>0</v>
      </c>
      <c r="L26" s="38">
        <f t="shared" si="10"/>
        <v>0</v>
      </c>
      <c r="M26" s="38">
        <f t="shared" si="10"/>
        <v>0</v>
      </c>
      <c r="N26" s="37">
        <f t="shared" si="2"/>
        <v>520.8</v>
      </c>
      <c r="O26" s="37">
        <f>O27+O28</f>
        <v>520.8</v>
      </c>
      <c r="P26" s="37">
        <f>P27+P28</f>
        <v>0</v>
      </c>
      <c r="Q26" s="37">
        <f t="shared" si="3"/>
        <v>520.8</v>
      </c>
      <c r="R26" s="37">
        <f>R27+R28</f>
        <v>520.8</v>
      </c>
      <c r="S26" s="37">
        <f>S27+S28</f>
        <v>0</v>
      </c>
    </row>
    <row r="27" spans="1:19" ht="41.25">
      <c r="A27" s="43" t="s">
        <v>37</v>
      </c>
      <c r="B27" s="35" t="s">
        <v>48</v>
      </c>
      <c r="C27" s="42">
        <v>200</v>
      </c>
      <c r="D27" s="36" t="s">
        <v>28</v>
      </c>
      <c r="E27" s="36" t="s">
        <v>39</v>
      </c>
      <c r="F27" s="37">
        <f t="shared" si="0"/>
        <v>2689.3</v>
      </c>
      <c r="G27" s="37">
        <v>1005.8</v>
      </c>
      <c r="H27" s="38">
        <v>1419</v>
      </c>
      <c r="I27" s="39">
        <v>264.5</v>
      </c>
      <c r="J27" s="38"/>
      <c r="K27" s="38"/>
      <c r="L27" s="38"/>
      <c r="M27" s="38"/>
      <c r="N27" s="37">
        <f t="shared" si="2"/>
        <v>520.8</v>
      </c>
      <c r="O27" s="40">
        <v>520.8</v>
      </c>
      <c r="P27" s="40"/>
      <c r="Q27" s="37">
        <f t="shared" si="3"/>
        <v>520.8</v>
      </c>
      <c r="R27" s="40">
        <v>520.8</v>
      </c>
      <c r="S27" s="40"/>
    </row>
    <row r="28" spans="1:19" ht="41.25" hidden="1">
      <c r="A28" s="43" t="s">
        <v>49</v>
      </c>
      <c r="B28" s="35" t="s">
        <v>48</v>
      </c>
      <c r="C28" s="42">
        <v>800</v>
      </c>
      <c r="D28" s="36" t="s">
        <v>28</v>
      </c>
      <c r="E28" s="36" t="s">
        <v>39</v>
      </c>
      <c r="F28" s="37">
        <f t="shared" si="0"/>
        <v>0</v>
      </c>
      <c r="G28" s="37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8">
        <v>0</v>
      </c>
      <c r="N28" s="40"/>
      <c r="O28" s="40"/>
      <c r="P28" s="40"/>
      <c r="Q28" s="40"/>
      <c r="R28" s="40"/>
      <c r="S28" s="40"/>
    </row>
    <row r="29" spans="1:19" ht="13.5">
      <c r="A29" s="44" t="s">
        <v>50</v>
      </c>
      <c r="B29" s="35" t="s">
        <v>51</v>
      </c>
      <c r="C29" s="42"/>
      <c r="D29" s="36"/>
      <c r="E29" s="36"/>
      <c r="F29" s="37">
        <f t="shared" si="0"/>
        <v>230</v>
      </c>
      <c r="G29" s="37">
        <f aca="true" t="shared" si="11" ref="G29:M29">G30</f>
        <v>230</v>
      </c>
      <c r="H29" s="38">
        <f t="shared" si="11"/>
        <v>0</v>
      </c>
      <c r="I29" s="39">
        <f t="shared" si="11"/>
        <v>0</v>
      </c>
      <c r="J29" s="38">
        <f t="shared" si="11"/>
        <v>0</v>
      </c>
      <c r="K29" s="38">
        <f t="shared" si="11"/>
        <v>0</v>
      </c>
      <c r="L29" s="38">
        <f t="shared" si="11"/>
        <v>0</v>
      </c>
      <c r="M29" s="38">
        <f t="shared" si="11"/>
        <v>0</v>
      </c>
      <c r="N29" s="37">
        <f>SUM(O29:P29)</f>
        <v>230</v>
      </c>
      <c r="O29" s="37">
        <f>O30</f>
        <v>230</v>
      </c>
      <c r="P29" s="37">
        <f>P30</f>
        <v>0</v>
      </c>
      <c r="Q29" s="37">
        <f>SUM(R29:S29)</f>
        <v>230</v>
      </c>
      <c r="R29" s="37">
        <f>R30</f>
        <v>230</v>
      </c>
      <c r="S29" s="37">
        <f>S30</f>
        <v>0</v>
      </c>
    </row>
    <row r="30" spans="1:19" ht="41.25">
      <c r="A30" s="43" t="s">
        <v>37</v>
      </c>
      <c r="B30" s="35" t="s">
        <v>52</v>
      </c>
      <c r="C30" s="42">
        <v>200</v>
      </c>
      <c r="D30" s="36" t="s">
        <v>53</v>
      </c>
      <c r="E30" s="36" t="s">
        <v>28</v>
      </c>
      <c r="F30" s="37">
        <f t="shared" si="0"/>
        <v>230</v>
      </c>
      <c r="G30" s="37">
        <v>230</v>
      </c>
      <c r="H30" s="38"/>
      <c r="I30" s="39"/>
      <c r="J30" s="38"/>
      <c r="K30" s="38"/>
      <c r="L30" s="38"/>
      <c r="M30" s="38"/>
      <c r="N30" s="37">
        <f>SUM(O30:P30)</f>
        <v>230</v>
      </c>
      <c r="O30" s="40">
        <v>230</v>
      </c>
      <c r="P30" s="40"/>
      <c r="Q30" s="37">
        <f>SUM(R30:S30)</f>
        <v>230</v>
      </c>
      <c r="R30" s="40">
        <v>230</v>
      </c>
      <c r="S30" s="40"/>
    </row>
    <row r="31" spans="1:19" s="46" customFormat="1" ht="47.25" customHeight="1">
      <c r="A31" s="45" t="s">
        <v>54</v>
      </c>
      <c r="B31" s="29" t="s">
        <v>55</v>
      </c>
      <c r="C31" s="36"/>
      <c r="D31" s="36"/>
      <c r="E31" s="36"/>
      <c r="F31" s="31">
        <f t="shared" si="0"/>
        <v>1078.5</v>
      </c>
      <c r="G31" s="31">
        <f>G32+G34+G36+G38</f>
        <v>300</v>
      </c>
      <c r="H31" s="31">
        <f>H32+H34+H36+H38</f>
        <v>185</v>
      </c>
      <c r="I31" s="31">
        <f>I32+I34+I36+I38</f>
        <v>593.5</v>
      </c>
      <c r="J31" s="32">
        <f>J32+J34</f>
        <v>0</v>
      </c>
      <c r="K31" s="32">
        <f>K32+K34</f>
        <v>0</v>
      </c>
      <c r="L31" s="32">
        <f>L32+L34</f>
        <v>0</v>
      </c>
      <c r="M31" s="32">
        <f>M32+M34</f>
        <v>0</v>
      </c>
      <c r="N31" s="31">
        <f aca="true" t="shared" si="12" ref="N31:S31">N32+N34+N36+N38</f>
        <v>300</v>
      </c>
      <c r="O31" s="31">
        <f t="shared" si="12"/>
        <v>300</v>
      </c>
      <c r="P31" s="31">
        <f t="shared" si="12"/>
        <v>0</v>
      </c>
      <c r="Q31" s="31">
        <f t="shared" si="12"/>
        <v>300</v>
      </c>
      <c r="R31" s="31">
        <f t="shared" si="12"/>
        <v>300</v>
      </c>
      <c r="S31" s="31">
        <f t="shared" si="12"/>
        <v>0</v>
      </c>
    </row>
    <row r="32" spans="1:19" s="46" customFormat="1" ht="27">
      <c r="A32" s="47" t="s">
        <v>56</v>
      </c>
      <c r="B32" s="35" t="s">
        <v>57</v>
      </c>
      <c r="C32" s="36"/>
      <c r="D32" s="36"/>
      <c r="E32" s="36"/>
      <c r="F32" s="37">
        <f t="shared" si="0"/>
        <v>300</v>
      </c>
      <c r="G32" s="37">
        <f aca="true" t="shared" si="13" ref="G32:M32">G33</f>
        <v>150</v>
      </c>
      <c r="H32" s="38">
        <f t="shared" si="13"/>
        <v>0</v>
      </c>
      <c r="I32" s="39">
        <f t="shared" si="13"/>
        <v>150</v>
      </c>
      <c r="J32" s="38">
        <f t="shared" si="13"/>
        <v>0</v>
      </c>
      <c r="K32" s="38">
        <f t="shared" si="13"/>
        <v>0</v>
      </c>
      <c r="L32" s="38">
        <f t="shared" si="13"/>
        <v>0</v>
      </c>
      <c r="M32" s="38">
        <f t="shared" si="13"/>
        <v>0</v>
      </c>
      <c r="N32" s="37">
        <f aca="true" t="shared" si="14" ref="N32:N47">SUM(O32:P32)</f>
        <v>150</v>
      </c>
      <c r="O32" s="37">
        <f>O33</f>
        <v>150</v>
      </c>
      <c r="P32" s="37">
        <f>P33</f>
        <v>0</v>
      </c>
      <c r="Q32" s="37">
        <f aca="true" t="shared" si="15" ref="Q32:Q47">SUM(R32:S32)</f>
        <v>150</v>
      </c>
      <c r="R32" s="37">
        <f>R33</f>
        <v>150</v>
      </c>
      <c r="S32" s="37">
        <f>S33</f>
        <v>0</v>
      </c>
    </row>
    <row r="33" spans="1:19" s="46" customFormat="1" ht="41.25">
      <c r="A33" s="47" t="s">
        <v>58</v>
      </c>
      <c r="B33" s="35" t="s">
        <v>59</v>
      </c>
      <c r="C33" s="36" t="s">
        <v>27</v>
      </c>
      <c r="D33" s="36" t="s">
        <v>39</v>
      </c>
      <c r="E33" s="36" t="s">
        <v>60</v>
      </c>
      <c r="F33" s="37">
        <f t="shared" si="0"/>
        <v>300</v>
      </c>
      <c r="G33" s="37">
        <v>150</v>
      </c>
      <c r="H33" s="38"/>
      <c r="I33" s="39">
        <v>150</v>
      </c>
      <c r="J33" s="38"/>
      <c r="K33" s="38"/>
      <c r="L33" s="38"/>
      <c r="M33" s="38"/>
      <c r="N33" s="37">
        <f t="shared" si="14"/>
        <v>150</v>
      </c>
      <c r="O33" s="40">
        <v>150</v>
      </c>
      <c r="P33" s="40"/>
      <c r="Q33" s="37">
        <f t="shared" si="15"/>
        <v>150</v>
      </c>
      <c r="R33" s="40">
        <v>150</v>
      </c>
      <c r="S33" s="40"/>
    </row>
    <row r="34" spans="1:19" s="46" customFormat="1" ht="27" hidden="1">
      <c r="A34" s="47" t="s">
        <v>61</v>
      </c>
      <c r="B34" s="35" t="s">
        <v>62</v>
      </c>
      <c r="C34" s="36"/>
      <c r="D34" s="36"/>
      <c r="E34" s="36"/>
      <c r="F34" s="37">
        <f t="shared" si="0"/>
        <v>0</v>
      </c>
      <c r="G34" s="37">
        <f aca="true" t="shared" si="16" ref="G34:M34">G35</f>
        <v>150</v>
      </c>
      <c r="H34" s="37">
        <f t="shared" si="16"/>
        <v>185</v>
      </c>
      <c r="I34" s="37">
        <f t="shared" si="16"/>
        <v>-335</v>
      </c>
      <c r="J34" s="38">
        <f t="shared" si="16"/>
        <v>0</v>
      </c>
      <c r="K34" s="38">
        <f t="shared" si="16"/>
        <v>0</v>
      </c>
      <c r="L34" s="38">
        <f t="shared" si="16"/>
        <v>0</v>
      </c>
      <c r="M34" s="38">
        <f t="shared" si="16"/>
        <v>0</v>
      </c>
      <c r="N34" s="37">
        <f t="shared" si="14"/>
        <v>0</v>
      </c>
      <c r="O34" s="48">
        <f>O35</f>
        <v>150</v>
      </c>
      <c r="P34" s="48">
        <f>P35</f>
        <v>-150</v>
      </c>
      <c r="Q34" s="37">
        <f t="shared" si="15"/>
        <v>0</v>
      </c>
      <c r="R34" s="48">
        <f>R35</f>
        <v>150</v>
      </c>
      <c r="S34" s="48">
        <f>S35</f>
        <v>-150</v>
      </c>
    </row>
    <row r="35" spans="1:20" s="46" customFormat="1" ht="46.5" customHeight="1" hidden="1">
      <c r="A35" s="47" t="s">
        <v>63</v>
      </c>
      <c r="B35" s="35" t="s">
        <v>64</v>
      </c>
      <c r="C35" s="36" t="s">
        <v>27</v>
      </c>
      <c r="D35" s="36" t="s">
        <v>28</v>
      </c>
      <c r="E35" s="36" t="s">
        <v>39</v>
      </c>
      <c r="F35" s="37">
        <f t="shared" si="0"/>
        <v>0</v>
      </c>
      <c r="G35" s="37">
        <v>150</v>
      </c>
      <c r="H35" s="38">
        <v>185</v>
      </c>
      <c r="I35" s="39">
        <v>-335</v>
      </c>
      <c r="J35" s="38"/>
      <c r="K35" s="38"/>
      <c r="L35" s="38"/>
      <c r="M35" s="38"/>
      <c r="N35" s="37">
        <f t="shared" si="14"/>
        <v>0</v>
      </c>
      <c r="O35" s="38">
        <v>150</v>
      </c>
      <c r="P35" s="38">
        <v>-150</v>
      </c>
      <c r="Q35" s="37">
        <f t="shared" si="15"/>
        <v>0</v>
      </c>
      <c r="R35" s="38">
        <v>150</v>
      </c>
      <c r="S35" s="38">
        <v>-150</v>
      </c>
      <c r="T35" s="49" t="s">
        <v>65</v>
      </c>
    </row>
    <row r="36" spans="1:20" s="46" customFormat="1" ht="27">
      <c r="A36" s="47" t="s">
        <v>66</v>
      </c>
      <c r="B36" s="35" t="s">
        <v>62</v>
      </c>
      <c r="C36" s="36"/>
      <c r="D36" s="36"/>
      <c r="E36" s="36"/>
      <c r="F36" s="37">
        <f t="shared" si="0"/>
        <v>655</v>
      </c>
      <c r="G36" s="37">
        <f aca="true" t="shared" si="17" ref="G36:M36">G37</f>
        <v>0</v>
      </c>
      <c r="H36" s="37">
        <f t="shared" si="17"/>
        <v>0</v>
      </c>
      <c r="I36" s="37">
        <f t="shared" si="17"/>
        <v>655</v>
      </c>
      <c r="J36" s="38">
        <f t="shared" si="17"/>
        <v>0</v>
      </c>
      <c r="K36" s="38">
        <f t="shared" si="17"/>
        <v>0</v>
      </c>
      <c r="L36" s="38">
        <f t="shared" si="17"/>
        <v>0</v>
      </c>
      <c r="M36" s="38">
        <f t="shared" si="17"/>
        <v>0</v>
      </c>
      <c r="N36" s="37">
        <f t="shared" si="14"/>
        <v>150</v>
      </c>
      <c r="O36" s="48">
        <f>O37</f>
        <v>0</v>
      </c>
      <c r="P36" s="48">
        <f>P37</f>
        <v>150</v>
      </c>
      <c r="Q36" s="37">
        <f t="shared" si="15"/>
        <v>150</v>
      </c>
      <c r="R36" s="48">
        <f>R37</f>
        <v>0</v>
      </c>
      <c r="S36" s="48">
        <f>S37</f>
        <v>150</v>
      </c>
      <c r="T36" s="49"/>
    </row>
    <row r="37" spans="1:20" s="46" customFormat="1" ht="46.5" customHeight="1">
      <c r="A37" s="47" t="s">
        <v>63</v>
      </c>
      <c r="B37" s="35" t="s">
        <v>64</v>
      </c>
      <c r="C37" s="36" t="s">
        <v>27</v>
      </c>
      <c r="D37" s="36" t="s">
        <v>39</v>
      </c>
      <c r="E37" s="36" t="s">
        <v>60</v>
      </c>
      <c r="F37" s="37">
        <f t="shared" si="0"/>
        <v>655</v>
      </c>
      <c r="G37" s="37">
        <v>0</v>
      </c>
      <c r="H37" s="38">
        <v>0</v>
      </c>
      <c r="I37" s="39">
        <f>335+320</f>
        <v>655</v>
      </c>
      <c r="J37" s="38"/>
      <c r="K37" s="38"/>
      <c r="L37" s="38"/>
      <c r="M37" s="38"/>
      <c r="N37" s="37">
        <f t="shared" si="14"/>
        <v>150</v>
      </c>
      <c r="O37" s="37">
        <v>0</v>
      </c>
      <c r="P37" s="38">
        <v>150</v>
      </c>
      <c r="Q37" s="37">
        <f t="shared" si="15"/>
        <v>150</v>
      </c>
      <c r="R37" s="37">
        <v>0</v>
      </c>
      <c r="S37" s="38">
        <v>150</v>
      </c>
      <c r="T37" s="49" t="s">
        <v>65</v>
      </c>
    </row>
    <row r="38" spans="1:20" s="46" customFormat="1" ht="27">
      <c r="A38" s="47" t="s">
        <v>67</v>
      </c>
      <c r="B38" s="35" t="s">
        <v>68</v>
      </c>
      <c r="C38" s="36"/>
      <c r="D38" s="36"/>
      <c r="E38" s="36"/>
      <c r="F38" s="37">
        <f t="shared" si="0"/>
        <v>123.5</v>
      </c>
      <c r="G38" s="37">
        <f aca="true" t="shared" si="18" ref="G38:M38">G39</f>
        <v>0</v>
      </c>
      <c r="H38" s="37">
        <f t="shared" si="18"/>
        <v>0</v>
      </c>
      <c r="I38" s="37">
        <f t="shared" si="18"/>
        <v>123.5</v>
      </c>
      <c r="J38" s="38">
        <f t="shared" si="18"/>
        <v>0</v>
      </c>
      <c r="K38" s="38">
        <f t="shared" si="18"/>
        <v>0</v>
      </c>
      <c r="L38" s="38">
        <f t="shared" si="18"/>
        <v>0</v>
      </c>
      <c r="M38" s="38">
        <f t="shared" si="18"/>
        <v>0</v>
      </c>
      <c r="N38" s="37">
        <f t="shared" si="14"/>
        <v>0</v>
      </c>
      <c r="O38" s="48">
        <f>O39</f>
        <v>0</v>
      </c>
      <c r="P38" s="48">
        <f>P39</f>
        <v>0</v>
      </c>
      <c r="Q38" s="37">
        <f t="shared" si="15"/>
        <v>0</v>
      </c>
      <c r="R38" s="48">
        <f>R39</f>
        <v>0</v>
      </c>
      <c r="S38" s="48">
        <f>S39</f>
        <v>0</v>
      </c>
      <c r="T38" s="49"/>
    </row>
    <row r="39" spans="1:20" s="46" customFormat="1" ht="41.25">
      <c r="A39" s="47" t="s">
        <v>63</v>
      </c>
      <c r="B39" s="35" t="s">
        <v>69</v>
      </c>
      <c r="C39" s="36" t="s">
        <v>27</v>
      </c>
      <c r="D39" s="36" t="s">
        <v>39</v>
      </c>
      <c r="E39" s="36" t="s">
        <v>60</v>
      </c>
      <c r="F39" s="37">
        <f t="shared" si="0"/>
        <v>123.5</v>
      </c>
      <c r="G39" s="37">
        <v>0</v>
      </c>
      <c r="H39" s="38">
        <v>0</v>
      </c>
      <c r="I39" s="39">
        <v>123.5</v>
      </c>
      <c r="J39" s="38"/>
      <c r="K39" s="38"/>
      <c r="L39" s="38"/>
      <c r="M39" s="38"/>
      <c r="N39" s="37">
        <f t="shared" si="14"/>
        <v>0</v>
      </c>
      <c r="O39" s="37">
        <v>0</v>
      </c>
      <c r="P39" s="38"/>
      <c r="Q39" s="37">
        <f t="shared" si="15"/>
        <v>0</v>
      </c>
      <c r="R39" s="37">
        <v>0</v>
      </c>
      <c r="S39" s="38"/>
      <c r="T39" s="49"/>
    </row>
    <row r="40" spans="1:19" ht="41.25">
      <c r="A40" s="41" t="s">
        <v>70</v>
      </c>
      <c r="B40" s="29" t="s">
        <v>28</v>
      </c>
      <c r="C40" s="42"/>
      <c r="D40" s="36"/>
      <c r="E40" s="36"/>
      <c r="F40" s="31">
        <f t="shared" si="0"/>
        <v>738</v>
      </c>
      <c r="G40" s="31">
        <f aca="true" t="shared" si="19" ref="G40:M40">G43+G41</f>
        <v>438</v>
      </c>
      <c r="H40" s="32">
        <f t="shared" si="19"/>
        <v>300</v>
      </c>
      <c r="I40" s="33">
        <f t="shared" si="19"/>
        <v>0</v>
      </c>
      <c r="J40" s="32">
        <f t="shared" si="19"/>
        <v>0</v>
      </c>
      <c r="K40" s="32">
        <f t="shared" si="19"/>
        <v>0</v>
      </c>
      <c r="L40" s="32">
        <f t="shared" si="19"/>
        <v>0</v>
      </c>
      <c r="M40" s="32">
        <f t="shared" si="19"/>
        <v>0</v>
      </c>
      <c r="N40" s="31">
        <f t="shared" si="14"/>
        <v>438</v>
      </c>
      <c r="O40" s="31">
        <f>O43+O41</f>
        <v>438</v>
      </c>
      <c r="P40" s="31">
        <f>P43+P41</f>
        <v>0</v>
      </c>
      <c r="Q40" s="31">
        <f t="shared" si="15"/>
        <v>438</v>
      </c>
      <c r="R40" s="31">
        <f>R43+R41</f>
        <v>438</v>
      </c>
      <c r="S40" s="31">
        <f>S43+S41</f>
        <v>0</v>
      </c>
    </row>
    <row r="41" spans="1:19" s="50" customFormat="1" ht="41.25">
      <c r="A41" s="43" t="s">
        <v>71</v>
      </c>
      <c r="B41" s="35" t="s">
        <v>72</v>
      </c>
      <c r="C41" s="42"/>
      <c r="D41" s="36"/>
      <c r="E41" s="36"/>
      <c r="F41" s="37">
        <f t="shared" si="0"/>
        <v>500</v>
      </c>
      <c r="G41" s="37">
        <f aca="true" t="shared" si="20" ref="G41:M41">G42</f>
        <v>200</v>
      </c>
      <c r="H41" s="38">
        <f t="shared" si="20"/>
        <v>300</v>
      </c>
      <c r="I41" s="39">
        <f t="shared" si="20"/>
        <v>0</v>
      </c>
      <c r="J41" s="38">
        <f t="shared" si="20"/>
        <v>0</v>
      </c>
      <c r="K41" s="38">
        <f t="shared" si="20"/>
        <v>0</v>
      </c>
      <c r="L41" s="38">
        <f t="shared" si="20"/>
        <v>0</v>
      </c>
      <c r="M41" s="38">
        <f t="shared" si="20"/>
        <v>0</v>
      </c>
      <c r="N41" s="37">
        <f t="shared" si="14"/>
        <v>200</v>
      </c>
      <c r="O41" s="37">
        <f>O42</f>
        <v>200</v>
      </c>
      <c r="P41" s="37">
        <f>P42</f>
        <v>0</v>
      </c>
      <c r="Q41" s="37">
        <f t="shared" si="15"/>
        <v>200</v>
      </c>
      <c r="R41" s="37">
        <f>R42</f>
        <v>200</v>
      </c>
      <c r="S41" s="37">
        <f>S42</f>
        <v>0</v>
      </c>
    </row>
    <row r="42" spans="1:19" s="50" customFormat="1" ht="54.75">
      <c r="A42" s="43" t="s">
        <v>73</v>
      </c>
      <c r="B42" s="35" t="s">
        <v>74</v>
      </c>
      <c r="C42" s="42">
        <v>200</v>
      </c>
      <c r="D42" s="36" t="s">
        <v>22</v>
      </c>
      <c r="E42" s="36" t="s">
        <v>75</v>
      </c>
      <c r="F42" s="37">
        <f t="shared" si="0"/>
        <v>500</v>
      </c>
      <c r="G42" s="37">
        <v>200</v>
      </c>
      <c r="H42" s="38">
        <v>300</v>
      </c>
      <c r="I42" s="39"/>
      <c r="J42" s="38"/>
      <c r="K42" s="38"/>
      <c r="L42" s="38"/>
      <c r="M42" s="38"/>
      <c r="N42" s="37">
        <f t="shared" si="14"/>
        <v>200</v>
      </c>
      <c r="O42" s="40">
        <v>200</v>
      </c>
      <c r="P42" s="40"/>
      <c r="Q42" s="37">
        <f t="shared" si="15"/>
        <v>200</v>
      </c>
      <c r="R42" s="40">
        <v>200</v>
      </c>
      <c r="S42" s="40"/>
    </row>
    <row r="43" spans="1:19" ht="13.5">
      <c r="A43" s="51" t="s">
        <v>76</v>
      </c>
      <c r="B43" s="35" t="s">
        <v>77</v>
      </c>
      <c r="C43" s="42"/>
      <c r="D43" s="36"/>
      <c r="E43" s="36"/>
      <c r="F43" s="37">
        <f t="shared" si="0"/>
        <v>238</v>
      </c>
      <c r="G43" s="37">
        <f aca="true" t="shared" si="21" ref="G43:M43">G44</f>
        <v>238</v>
      </c>
      <c r="H43" s="38">
        <f t="shared" si="21"/>
        <v>0</v>
      </c>
      <c r="I43" s="39">
        <f t="shared" si="21"/>
        <v>0</v>
      </c>
      <c r="J43" s="38">
        <f t="shared" si="21"/>
        <v>0</v>
      </c>
      <c r="K43" s="38">
        <f t="shared" si="21"/>
        <v>0</v>
      </c>
      <c r="L43" s="38">
        <f t="shared" si="21"/>
        <v>0</v>
      </c>
      <c r="M43" s="38">
        <f t="shared" si="21"/>
        <v>0</v>
      </c>
      <c r="N43" s="37">
        <f t="shared" si="14"/>
        <v>238</v>
      </c>
      <c r="O43" s="37">
        <f>O44</f>
        <v>238</v>
      </c>
      <c r="P43" s="37">
        <f>P44</f>
        <v>0</v>
      </c>
      <c r="Q43" s="37">
        <f t="shared" si="15"/>
        <v>238</v>
      </c>
      <c r="R43" s="37">
        <f>R44</f>
        <v>238</v>
      </c>
      <c r="S43" s="37">
        <f>S44</f>
        <v>0</v>
      </c>
    </row>
    <row r="44" spans="1:19" s="50" customFormat="1" ht="27">
      <c r="A44" s="43" t="s">
        <v>78</v>
      </c>
      <c r="B44" s="35" t="s">
        <v>79</v>
      </c>
      <c r="C44" s="42">
        <v>300</v>
      </c>
      <c r="D44" s="36" t="s">
        <v>60</v>
      </c>
      <c r="E44" s="36" t="s">
        <v>22</v>
      </c>
      <c r="F44" s="37">
        <f t="shared" si="0"/>
        <v>238</v>
      </c>
      <c r="G44" s="37">
        <v>238</v>
      </c>
      <c r="H44" s="38"/>
      <c r="I44" s="39"/>
      <c r="J44" s="38"/>
      <c r="K44" s="38"/>
      <c r="L44" s="38"/>
      <c r="M44" s="38"/>
      <c r="N44" s="37">
        <f t="shared" si="14"/>
        <v>238</v>
      </c>
      <c r="O44" s="40">
        <v>238</v>
      </c>
      <c r="P44" s="40"/>
      <c r="Q44" s="37">
        <f t="shared" si="15"/>
        <v>238</v>
      </c>
      <c r="R44" s="40">
        <v>238</v>
      </c>
      <c r="S44" s="40"/>
    </row>
    <row r="45" spans="1:19" ht="27">
      <c r="A45" s="52" t="s">
        <v>80</v>
      </c>
      <c r="B45" s="29" t="s">
        <v>53</v>
      </c>
      <c r="C45" s="53"/>
      <c r="D45" s="36"/>
      <c r="E45" s="30"/>
      <c r="F45" s="31">
        <f t="shared" si="0"/>
        <v>6955.499999999999</v>
      </c>
      <c r="G45" s="31">
        <f>SUM(G46+G50+G54+G56)</f>
        <v>5705.499999999999</v>
      </c>
      <c r="H45" s="31">
        <f>SUM(H46+H50+H54+H56)</f>
        <v>0</v>
      </c>
      <c r="I45" s="31">
        <f>SUM(I46+I50+I54+I56)</f>
        <v>1250</v>
      </c>
      <c r="J45" s="32">
        <f>SUM(J46+J50+J54)</f>
        <v>0</v>
      </c>
      <c r="K45" s="32">
        <f>SUM(K46+K50+K54)</f>
        <v>0</v>
      </c>
      <c r="L45" s="32">
        <f>SUM(L46+L50+L54)</f>
        <v>0</v>
      </c>
      <c r="M45" s="32">
        <f>SUM(M46+M50+M54)</f>
        <v>0</v>
      </c>
      <c r="N45" s="31">
        <f t="shared" si="14"/>
        <v>5666.7</v>
      </c>
      <c r="O45" s="31">
        <f>SUM(O46+O50+O54+O56)</f>
        <v>5666.7</v>
      </c>
      <c r="P45" s="31">
        <f>SUM(P46+P50+P54+P56)</f>
        <v>0</v>
      </c>
      <c r="Q45" s="31">
        <f t="shared" si="15"/>
        <v>5701.4</v>
      </c>
      <c r="R45" s="31">
        <f>SUM(R46+R50+R54+R56)</f>
        <v>5701.4</v>
      </c>
      <c r="S45" s="31">
        <f>SUM(S46+S50+S54+S56)</f>
        <v>0</v>
      </c>
    </row>
    <row r="46" spans="1:19" ht="33.75" customHeight="1">
      <c r="A46" s="54" t="s">
        <v>81</v>
      </c>
      <c r="B46" s="35" t="s">
        <v>82</v>
      </c>
      <c r="C46" s="36"/>
      <c r="D46" s="36"/>
      <c r="E46" s="36"/>
      <c r="F46" s="37">
        <f t="shared" si="0"/>
        <v>6610.099999999999</v>
      </c>
      <c r="G46" s="37">
        <f aca="true" t="shared" si="22" ref="G46:M46">G47+G49+G48</f>
        <v>5660.099999999999</v>
      </c>
      <c r="H46" s="38">
        <f t="shared" si="22"/>
        <v>0</v>
      </c>
      <c r="I46" s="39">
        <f t="shared" si="22"/>
        <v>950</v>
      </c>
      <c r="J46" s="38">
        <f t="shared" si="22"/>
        <v>0</v>
      </c>
      <c r="K46" s="38">
        <f t="shared" si="22"/>
        <v>0</v>
      </c>
      <c r="L46" s="38">
        <f t="shared" si="22"/>
        <v>0</v>
      </c>
      <c r="M46" s="38">
        <f t="shared" si="22"/>
        <v>0</v>
      </c>
      <c r="N46" s="37">
        <f t="shared" si="14"/>
        <v>5621.3</v>
      </c>
      <c r="O46" s="37">
        <f>O47+O49+O48</f>
        <v>5621.3</v>
      </c>
      <c r="P46" s="37">
        <f>P47+P49+P48</f>
        <v>0</v>
      </c>
      <c r="Q46" s="37">
        <f t="shared" si="15"/>
        <v>5656</v>
      </c>
      <c r="R46" s="37">
        <f>R47+R49+R48</f>
        <v>5656</v>
      </c>
      <c r="S46" s="37">
        <f>S47+S49+S48</f>
        <v>0</v>
      </c>
    </row>
    <row r="47" spans="1:19" ht="69">
      <c r="A47" s="54" t="s">
        <v>83</v>
      </c>
      <c r="B47" s="35" t="s">
        <v>84</v>
      </c>
      <c r="C47" s="36" t="s">
        <v>85</v>
      </c>
      <c r="D47" s="36" t="s">
        <v>86</v>
      </c>
      <c r="E47" s="36" t="s">
        <v>22</v>
      </c>
      <c r="F47" s="37">
        <f t="shared" si="0"/>
        <v>5195.4</v>
      </c>
      <c r="G47" s="37">
        <f>4012.9+160+72.5</f>
        <v>4245.4</v>
      </c>
      <c r="H47" s="38"/>
      <c r="I47" s="39">
        <v>950</v>
      </c>
      <c r="J47" s="38"/>
      <c r="K47" s="38"/>
      <c r="L47" s="38"/>
      <c r="M47" s="38"/>
      <c r="N47" s="37">
        <f t="shared" si="14"/>
        <v>4206.6</v>
      </c>
      <c r="O47" s="40">
        <f>4046.6+160</f>
        <v>4206.6</v>
      </c>
      <c r="P47" s="40"/>
      <c r="Q47" s="37">
        <f t="shared" si="15"/>
        <v>4241.3</v>
      </c>
      <c r="R47" s="40">
        <f>4081.3+160</f>
        <v>4241.3</v>
      </c>
      <c r="S47" s="40"/>
    </row>
    <row r="48" spans="1:19" ht="54.75" hidden="1">
      <c r="A48" s="55" t="s">
        <v>87</v>
      </c>
      <c r="B48" s="35" t="s">
        <v>88</v>
      </c>
      <c r="C48" s="56">
        <v>600</v>
      </c>
      <c r="D48" s="36" t="s">
        <v>86</v>
      </c>
      <c r="E48" s="36" t="s">
        <v>22</v>
      </c>
      <c r="F48" s="37">
        <f t="shared" si="0"/>
        <v>0</v>
      </c>
      <c r="G48" s="57"/>
      <c r="H48" s="58"/>
      <c r="I48" s="59"/>
      <c r="J48" s="58"/>
      <c r="K48" s="58"/>
      <c r="L48" s="58"/>
      <c r="M48" s="58"/>
      <c r="N48" s="40"/>
      <c r="O48" s="40"/>
      <c r="P48" s="40"/>
      <c r="Q48" s="40"/>
      <c r="R48" s="40"/>
      <c r="S48" s="40"/>
    </row>
    <row r="49" spans="1:19" ht="96">
      <c r="A49" s="60" t="s">
        <v>89</v>
      </c>
      <c r="B49" s="35" t="s">
        <v>90</v>
      </c>
      <c r="C49" s="36" t="s">
        <v>85</v>
      </c>
      <c r="D49" s="36" t="s">
        <v>86</v>
      </c>
      <c r="E49" s="36" t="s">
        <v>22</v>
      </c>
      <c r="F49" s="37">
        <f t="shared" si="0"/>
        <v>1414.7</v>
      </c>
      <c r="G49" s="37">
        <v>1414.7</v>
      </c>
      <c r="H49" s="38"/>
      <c r="I49" s="39"/>
      <c r="J49" s="38"/>
      <c r="K49" s="38"/>
      <c r="L49" s="38"/>
      <c r="M49" s="38"/>
      <c r="N49" s="37">
        <f>SUM(O49:P49)</f>
        <v>1414.7</v>
      </c>
      <c r="O49" s="40">
        <v>1414.7</v>
      </c>
      <c r="P49" s="40"/>
      <c r="Q49" s="37">
        <f>SUM(R49:S49)</f>
        <v>1414.7</v>
      </c>
      <c r="R49" s="40">
        <v>1414.7</v>
      </c>
      <c r="S49" s="40"/>
    </row>
    <row r="50" spans="1:19" ht="54.75">
      <c r="A50" s="34" t="s">
        <v>91</v>
      </c>
      <c r="B50" s="35" t="s">
        <v>92</v>
      </c>
      <c r="C50" s="36"/>
      <c r="D50" s="36"/>
      <c r="E50" s="36"/>
      <c r="F50" s="37">
        <f t="shared" si="0"/>
        <v>5.4</v>
      </c>
      <c r="G50" s="37">
        <f aca="true" t="shared" si="23" ref="G50:M50">G51+G52+G53</f>
        <v>5.4</v>
      </c>
      <c r="H50" s="38">
        <f t="shared" si="23"/>
        <v>0</v>
      </c>
      <c r="I50" s="39">
        <f t="shared" si="23"/>
        <v>0</v>
      </c>
      <c r="J50" s="38">
        <f t="shared" si="23"/>
        <v>0</v>
      </c>
      <c r="K50" s="38">
        <f t="shared" si="23"/>
        <v>0</v>
      </c>
      <c r="L50" s="38">
        <f t="shared" si="23"/>
        <v>0</v>
      </c>
      <c r="M50" s="38">
        <f t="shared" si="23"/>
        <v>0</v>
      </c>
      <c r="N50" s="37">
        <f>SUM(O50:P50)</f>
        <v>5.4</v>
      </c>
      <c r="O50" s="37">
        <f>O51+O52+O53</f>
        <v>5.4</v>
      </c>
      <c r="P50" s="37">
        <f>P51+P52+P53</f>
        <v>0</v>
      </c>
      <c r="Q50" s="37">
        <f>SUM(R50:S50)</f>
        <v>5.4</v>
      </c>
      <c r="R50" s="37">
        <f>R51+R52+R53</f>
        <v>5.4</v>
      </c>
      <c r="S50" s="37">
        <f>S51+S52+S53</f>
        <v>0</v>
      </c>
    </row>
    <row r="51" spans="1:19" s="50" customFormat="1" ht="82.5" hidden="1">
      <c r="A51" s="34" t="s">
        <v>93</v>
      </c>
      <c r="B51" s="35" t="s">
        <v>94</v>
      </c>
      <c r="C51" s="36" t="s">
        <v>95</v>
      </c>
      <c r="D51" s="36" t="s">
        <v>86</v>
      </c>
      <c r="E51" s="36" t="s">
        <v>22</v>
      </c>
      <c r="F51" s="37">
        <f t="shared" si="0"/>
        <v>0</v>
      </c>
      <c r="G51" s="37"/>
      <c r="H51" s="38"/>
      <c r="I51" s="39"/>
      <c r="J51" s="38"/>
      <c r="K51" s="38"/>
      <c r="L51" s="38"/>
      <c r="M51" s="38"/>
      <c r="N51" s="40"/>
      <c r="O51" s="40"/>
      <c r="P51" s="40"/>
      <c r="Q51" s="40"/>
      <c r="R51" s="40"/>
      <c r="S51" s="40"/>
    </row>
    <row r="52" spans="1:19" s="50" customFormat="1" ht="96" hidden="1">
      <c r="A52" s="61" t="s">
        <v>96</v>
      </c>
      <c r="B52" s="62" t="s">
        <v>94</v>
      </c>
      <c r="C52" s="36" t="s">
        <v>85</v>
      </c>
      <c r="D52" s="36" t="s">
        <v>86</v>
      </c>
      <c r="E52" s="36" t="s">
        <v>22</v>
      </c>
      <c r="F52" s="37">
        <f t="shared" si="0"/>
        <v>0</v>
      </c>
      <c r="G52" s="37"/>
      <c r="H52" s="38"/>
      <c r="I52" s="39"/>
      <c r="J52" s="38"/>
      <c r="K52" s="38"/>
      <c r="L52" s="38"/>
      <c r="M52" s="38"/>
      <c r="N52" s="40"/>
      <c r="O52" s="40"/>
      <c r="P52" s="40"/>
      <c r="Q52" s="40"/>
      <c r="R52" s="40"/>
      <c r="S52" s="40"/>
    </row>
    <row r="53" spans="1:19" s="50" customFormat="1" ht="123.75">
      <c r="A53" s="61" t="s">
        <v>97</v>
      </c>
      <c r="B53" s="62" t="s">
        <v>98</v>
      </c>
      <c r="C53" s="36" t="s">
        <v>85</v>
      </c>
      <c r="D53" s="36" t="s">
        <v>86</v>
      </c>
      <c r="E53" s="36" t="s">
        <v>22</v>
      </c>
      <c r="F53" s="37">
        <f t="shared" si="0"/>
        <v>5.4</v>
      </c>
      <c r="G53" s="37">
        <v>5.4</v>
      </c>
      <c r="H53" s="38"/>
      <c r="I53" s="39"/>
      <c r="J53" s="38"/>
      <c r="K53" s="38"/>
      <c r="L53" s="38"/>
      <c r="M53" s="38"/>
      <c r="N53" s="37">
        <f aca="true" t="shared" si="24" ref="N53:N64">SUM(O53:P53)</f>
        <v>5.4</v>
      </c>
      <c r="O53" s="40">
        <v>5.4</v>
      </c>
      <c r="P53" s="40"/>
      <c r="Q53" s="37">
        <f aca="true" t="shared" si="25" ref="Q53:Q64">SUM(R53:S53)</f>
        <v>5.4</v>
      </c>
      <c r="R53" s="40">
        <v>5.4</v>
      </c>
      <c r="S53" s="40"/>
    </row>
    <row r="54" spans="1:19" ht="27">
      <c r="A54" s="63" t="s">
        <v>99</v>
      </c>
      <c r="B54" s="35" t="s">
        <v>100</v>
      </c>
      <c r="C54" s="36"/>
      <c r="D54" s="36"/>
      <c r="E54" s="36"/>
      <c r="F54" s="37">
        <f t="shared" si="0"/>
        <v>40</v>
      </c>
      <c r="G54" s="37">
        <f aca="true" t="shared" si="26" ref="G54:M54">G55</f>
        <v>40</v>
      </c>
      <c r="H54" s="38">
        <f t="shared" si="26"/>
        <v>0</v>
      </c>
      <c r="I54" s="39">
        <f t="shared" si="26"/>
        <v>0</v>
      </c>
      <c r="J54" s="38">
        <f t="shared" si="26"/>
        <v>0</v>
      </c>
      <c r="K54" s="38">
        <f t="shared" si="26"/>
        <v>0</v>
      </c>
      <c r="L54" s="38">
        <f t="shared" si="26"/>
        <v>0</v>
      </c>
      <c r="M54" s="38">
        <f t="shared" si="26"/>
        <v>0</v>
      </c>
      <c r="N54" s="37">
        <f t="shared" si="24"/>
        <v>40</v>
      </c>
      <c r="O54" s="37">
        <f>O55</f>
        <v>40</v>
      </c>
      <c r="P54" s="37">
        <f>P55</f>
        <v>0</v>
      </c>
      <c r="Q54" s="37">
        <f t="shared" si="25"/>
        <v>40</v>
      </c>
      <c r="R54" s="37">
        <f>R55</f>
        <v>40</v>
      </c>
      <c r="S54" s="37">
        <f>S55</f>
        <v>0</v>
      </c>
    </row>
    <row r="55" spans="1:19" ht="30" customHeight="1">
      <c r="A55" s="64" t="s">
        <v>101</v>
      </c>
      <c r="B55" s="35" t="s">
        <v>102</v>
      </c>
      <c r="C55" s="36">
        <v>200</v>
      </c>
      <c r="D55" s="36" t="s">
        <v>86</v>
      </c>
      <c r="E55" s="36" t="s">
        <v>22</v>
      </c>
      <c r="F55" s="37">
        <f t="shared" si="0"/>
        <v>40</v>
      </c>
      <c r="G55" s="37">
        <v>40</v>
      </c>
      <c r="H55" s="38"/>
      <c r="I55" s="39"/>
      <c r="J55" s="38"/>
      <c r="K55" s="38"/>
      <c r="L55" s="38"/>
      <c r="M55" s="38"/>
      <c r="N55" s="37">
        <f t="shared" si="24"/>
        <v>40</v>
      </c>
      <c r="O55" s="40">
        <v>40</v>
      </c>
      <c r="P55" s="40"/>
      <c r="Q55" s="37">
        <f t="shared" si="25"/>
        <v>40</v>
      </c>
      <c r="R55" s="40">
        <v>40</v>
      </c>
      <c r="S55" s="40"/>
    </row>
    <row r="56" spans="1:19" ht="27">
      <c r="A56" s="63" t="s">
        <v>103</v>
      </c>
      <c r="B56" s="35" t="s">
        <v>104</v>
      </c>
      <c r="C56" s="36"/>
      <c r="D56" s="36"/>
      <c r="E56" s="36"/>
      <c r="F56" s="37">
        <f t="shared" si="0"/>
        <v>300</v>
      </c>
      <c r="G56" s="37">
        <f aca="true" t="shared" si="27" ref="G56:M56">G57</f>
        <v>0</v>
      </c>
      <c r="H56" s="38">
        <f t="shared" si="27"/>
        <v>0</v>
      </c>
      <c r="I56" s="39">
        <f t="shared" si="27"/>
        <v>300</v>
      </c>
      <c r="J56" s="38">
        <f t="shared" si="27"/>
        <v>0</v>
      </c>
      <c r="K56" s="38">
        <f t="shared" si="27"/>
        <v>0</v>
      </c>
      <c r="L56" s="38">
        <f t="shared" si="27"/>
        <v>0</v>
      </c>
      <c r="M56" s="38">
        <f t="shared" si="27"/>
        <v>0</v>
      </c>
      <c r="N56" s="37">
        <f t="shared" si="24"/>
        <v>0</v>
      </c>
      <c r="O56" s="37">
        <f>O57</f>
        <v>0</v>
      </c>
      <c r="P56" s="37">
        <f>P57</f>
        <v>0</v>
      </c>
      <c r="Q56" s="37">
        <f t="shared" si="25"/>
        <v>0</v>
      </c>
      <c r="R56" s="37">
        <f>R57</f>
        <v>0</v>
      </c>
      <c r="S56" s="37">
        <f>S57</f>
        <v>0</v>
      </c>
    </row>
    <row r="57" spans="1:19" ht="54.75">
      <c r="A57" s="64" t="s">
        <v>105</v>
      </c>
      <c r="B57" s="35" t="s">
        <v>106</v>
      </c>
      <c r="C57" s="36" t="s">
        <v>85</v>
      </c>
      <c r="D57" s="36" t="s">
        <v>86</v>
      </c>
      <c r="E57" s="36" t="s">
        <v>22</v>
      </c>
      <c r="F57" s="37">
        <f t="shared" si="0"/>
        <v>300</v>
      </c>
      <c r="G57" s="37">
        <v>0</v>
      </c>
      <c r="H57" s="38"/>
      <c r="I57" s="39">
        <v>300</v>
      </c>
      <c r="J57" s="38"/>
      <c r="K57" s="38"/>
      <c r="L57" s="38"/>
      <c r="M57" s="38"/>
      <c r="N57" s="37">
        <f t="shared" si="24"/>
        <v>0</v>
      </c>
      <c r="O57" s="40">
        <v>0</v>
      </c>
      <c r="P57" s="40"/>
      <c r="Q57" s="37">
        <f t="shared" si="25"/>
        <v>0</v>
      </c>
      <c r="R57" s="40">
        <v>0</v>
      </c>
      <c r="S57" s="40"/>
    </row>
    <row r="58" spans="1:19" ht="79.5" customHeight="1">
      <c r="A58" s="41" t="s">
        <v>107</v>
      </c>
      <c r="B58" s="29" t="s">
        <v>108</v>
      </c>
      <c r="C58" s="36"/>
      <c r="D58" s="36"/>
      <c r="E58" s="36"/>
      <c r="F58" s="31">
        <f t="shared" si="0"/>
        <v>7059.5</v>
      </c>
      <c r="G58" s="31">
        <f aca="true" t="shared" si="28" ref="G58:M58">SUM(G59+G68+G71)</f>
        <v>6593.5</v>
      </c>
      <c r="H58" s="32">
        <f t="shared" si="28"/>
        <v>400</v>
      </c>
      <c r="I58" s="33">
        <f t="shared" si="28"/>
        <v>66</v>
      </c>
      <c r="J58" s="32">
        <f t="shared" si="28"/>
        <v>0</v>
      </c>
      <c r="K58" s="32">
        <f t="shared" si="28"/>
        <v>0</v>
      </c>
      <c r="L58" s="32">
        <f t="shared" si="28"/>
        <v>0</v>
      </c>
      <c r="M58" s="32">
        <f t="shared" si="28"/>
        <v>0</v>
      </c>
      <c r="N58" s="31">
        <f t="shared" si="24"/>
        <v>6447</v>
      </c>
      <c r="O58" s="31">
        <f>SUM(O59+O68+O71)</f>
        <v>6447</v>
      </c>
      <c r="P58" s="31">
        <f>SUM(P59+P68+P71)</f>
        <v>0</v>
      </c>
      <c r="Q58" s="31">
        <f t="shared" si="25"/>
        <v>6457.7</v>
      </c>
      <c r="R58" s="31">
        <f>SUM(R59+R68+R71)</f>
        <v>6457.7</v>
      </c>
      <c r="S58" s="31">
        <f>SUM(S59+S68+S71)</f>
        <v>0</v>
      </c>
    </row>
    <row r="59" spans="1:19" ht="41.25">
      <c r="A59" s="65" t="s">
        <v>109</v>
      </c>
      <c r="B59" s="35" t="s">
        <v>110</v>
      </c>
      <c r="C59" s="36"/>
      <c r="D59" s="36"/>
      <c r="E59" s="36"/>
      <c r="F59" s="37">
        <f t="shared" si="0"/>
        <v>7040.7</v>
      </c>
      <c r="G59" s="37">
        <f aca="true" t="shared" si="29" ref="G59:M59">G60+G61+G64+G65+G66+G67+G62+G63</f>
        <v>6574.7</v>
      </c>
      <c r="H59" s="38">
        <f t="shared" si="29"/>
        <v>400</v>
      </c>
      <c r="I59" s="39">
        <f t="shared" si="29"/>
        <v>66</v>
      </c>
      <c r="J59" s="38">
        <f t="shared" si="29"/>
        <v>0</v>
      </c>
      <c r="K59" s="38">
        <f t="shared" si="29"/>
        <v>0</v>
      </c>
      <c r="L59" s="38">
        <f t="shared" si="29"/>
        <v>0</v>
      </c>
      <c r="M59" s="38">
        <f t="shared" si="29"/>
        <v>0</v>
      </c>
      <c r="N59" s="37">
        <f t="shared" si="24"/>
        <v>6414.7</v>
      </c>
      <c r="O59" s="37">
        <f>O60+O61+O64+O65+O66+O67+O62+O63</f>
        <v>6414.7</v>
      </c>
      <c r="P59" s="37">
        <f>P60+P61+P64+P65+P66+P67+P62+P63</f>
        <v>0</v>
      </c>
      <c r="Q59" s="37">
        <f t="shared" si="25"/>
        <v>6425.4</v>
      </c>
      <c r="R59" s="37">
        <f>R60+R61+R64+R65+R66+R67+R62+R63</f>
        <v>6425.4</v>
      </c>
      <c r="S59" s="37">
        <f>S60+S61+S64+S65+S66+S67+S62+S63</f>
        <v>0</v>
      </c>
    </row>
    <row r="60" spans="1:19" ht="41.25">
      <c r="A60" s="43" t="s">
        <v>111</v>
      </c>
      <c r="B60" s="35" t="s">
        <v>112</v>
      </c>
      <c r="C60" s="36" t="s">
        <v>27</v>
      </c>
      <c r="D60" s="36" t="s">
        <v>22</v>
      </c>
      <c r="E60" s="36" t="s">
        <v>39</v>
      </c>
      <c r="F60" s="37">
        <f t="shared" si="0"/>
        <v>7.7</v>
      </c>
      <c r="G60" s="37">
        <v>7.7</v>
      </c>
      <c r="H60" s="38"/>
      <c r="I60" s="39"/>
      <c r="J60" s="38"/>
      <c r="K60" s="38"/>
      <c r="L60" s="38"/>
      <c r="M60" s="38"/>
      <c r="N60" s="37">
        <f t="shared" si="24"/>
        <v>7.7</v>
      </c>
      <c r="O60" s="40">
        <v>7.7</v>
      </c>
      <c r="P60" s="40"/>
      <c r="Q60" s="37">
        <f t="shared" si="25"/>
        <v>7.7</v>
      </c>
      <c r="R60" s="40">
        <v>7.7</v>
      </c>
      <c r="S60" s="40"/>
    </row>
    <row r="61" spans="1:19" ht="41.25">
      <c r="A61" s="43" t="s">
        <v>111</v>
      </c>
      <c r="B61" s="35" t="s">
        <v>112</v>
      </c>
      <c r="C61" s="36" t="s">
        <v>27</v>
      </c>
      <c r="D61" s="36" t="s">
        <v>22</v>
      </c>
      <c r="E61" s="36" t="s">
        <v>55</v>
      </c>
      <c r="F61" s="37">
        <f t="shared" si="0"/>
        <v>297.3</v>
      </c>
      <c r="G61" s="37">
        <v>231.3</v>
      </c>
      <c r="H61" s="38"/>
      <c r="I61" s="39">
        <v>66</v>
      </c>
      <c r="J61" s="38"/>
      <c r="K61" s="38"/>
      <c r="L61" s="38"/>
      <c r="M61" s="38"/>
      <c r="N61" s="37">
        <f t="shared" si="24"/>
        <v>232.5</v>
      </c>
      <c r="O61" s="40">
        <v>232.5</v>
      </c>
      <c r="P61" s="40"/>
      <c r="Q61" s="37">
        <f t="shared" si="25"/>
        <v>236.7</v>
      </c>
      <c r="R61" s="40">
        <v>236.7</v>
      </c>
      <c r="S61" s="40"/>
    </row>
    <row r="62" spans="1:19" ht="27">
      <c r="A62" s="43" t="s">
        <v>113</v>
      </c>
      <c r="B62" s="35" t="s">
        <v>112</v>
      </c>
      <c r="C62" s="36" t="s">
        <v>114</v>
      </c>
      <c r="D62" s="36" t="s">
        <v>22</v>
      </c>
      <c r="E62" s="36" t="s">
        <v>55</v>
      </c>
      <c r="F62" s="37">
        <f t="shared" si="0"/>
        <v>1.5</v>
      </c>
      <c r="G62" s="37">
        <v>1.5</v>
      </c>
      <c r="H62" s="38"/>
      <c r="I62" s="39"/>
      <c r="J62" s="38"/>
      <c r="K62" s="38"/>
      <c r="L62" s="38"/>
      <c r="M62" s="38"/>
      <c r="N62" s="37">
        <f t="shared" si="24"/>
        <v>1.5</v>
      </c>
      <c r="O62" s="40">
        <v>1.5</v>
      </c>
      <c r="P62" s="40"/>
      <c r="Q62" s="37">
        <f t="shared" si="25"/>
        <v>1.5</v>
      </c>
      <c r="R62" s="40">
        <v>1.5</v>
      </c>
      <c r="S62" s="40"/>
    </row>
    <row r="63" spans="1:19" ht="54.75">
      <c r="A63" s="43" t="s">
        <v>115</v>
      </c>
      <c r="B63" s="35" t="s">
        <v>116</v>
      </c>
      <c r="C63" s="36" t="s">
        <v>27</v>
      </c>
      <c r="D63" s="36" t="s">
        <v>22</v>
      </c>
      <c r="E63" s="36" t="s">
        <v>75</v>
      </c>
      <c r="F63" s="37">
        <f t="shared" si="0"/>
        <v>1451.3</v>
      </c>
      <c r="G63" s="37">
        <v>1051.3</v>
      </c>
      <c r="H63" s="38">
        <v>400</v>
      </c>
      <c r="I63" s="39"/>
      <c r="J63" s="38"/>
      <c r="K63" s="38"/>
      <c r="L63" s="38"/>
      <c r="M63" s="38"/>
      <c r="N63" s="37">
        <f t="shared" si="24"/>
        <v>962.6</v>
      </c>
      <c r="O63" s="40">
        <v>962.6</v>
      </c>
      <c r="P63" s="40"/>
      <c r="Q63" s="37">
        <f t="shared" si="25"/>
        <v>969.1</v>
      </c>
      <c r="R63" s="40">
        <v>969.1</v>
      </c>
      <c r="S63" s="40"/>
    </row>
    <row r="64" spans="1:19" s="68" customFormat="1" ht="82.5">
      <c r="A64" s="66" t="s">
        <v>117</v>
      </c>
      <c r="B64" s="67" t="s">
        <v>118</v>
      </c>
      <c r="C64" s="42">
        <v>100</v>
      </c>
      <c r="D64" s="36" t="s">
        <v>22</v>
      </c>
      <c r="E64" s="36" t="s">
        <v>75</v>
      </c>
      <c r="F64" s="37">
        <f t="shared" si="0"/>
        <v>4328.9</v>
      </c>
      <c r="G64" s="37">
        <f>4256.4+72.5</f>
        <v>4328.9</v>
      </c>
      <c r="H64" s="38"/>
      <c r="I64" s="39"/>
      <c r="J64" s="38"/>
      <c r="K64" s="38"/>
      <c r="L64" s="38"/>
      <c r="M64" s="38"/>
      <c r="N64" s="37">
        <f t="shared" si="24"/>
        <v>4256.4</v>
      </c>
      <c r="O64" s="37">
        <v>4256.4</v>
      </c>
      <c r="P64" s="37"/>
      <c r="Q64" s="37">
        <f t="shared" si="25"/>
        <v>4256.4</v>
      </c>
      <c r="R64" s="37">
        <v>4256.4</v>
      </c>
      <c r="S64" s="37"/>
    </row>
    <row r="65" spans="1:19" s="68" customFormat="1" ht="82.5" hidden="1">
      <c r="A65" s="65" t="s">
        <v>119</v>
      </c>
      <c r="B65" s="69" t="s">
        <v>120</v>
      </c>
      <c r="C65" s="42">
        <v>100</v>
      </c>
      <c r="D65" s="36" t="s">
        <v>22</v>
      </c>
      <c r="E65" s="36" t="s">
        <v>75</v>
      </c>
      <c r="F65" s="37">
        <f t="shared" si="0"/>
        <v>0</v>
      </c>
      <c r="G65" s="37"/>
      <c r="H65" s="38"/>
      <c r="I65" s="39"/>
      <c r="J65" s="38"/>
      <c r="K65" s="38"/>
      <c r="L65" s="38"/>
      <c r="M65" s="38"/>
      <c r="N65" s="40"/>
      <c r="O65" s="40"/>
      <c r="P65" s="40"/>
      <c r="Q65" s="40"/>
      <c r="R65" s="40"/>
      <c r="S65" s="40"/>
    </row>
    <row r="66" spans="1:19" s="68" customFormat="1" ht="82.5" hidden="1">
      <c r="A66" s="65" t="s">
        <v>121</v>
      </c>
      <c r="B66" s="35" t="s">
        <v>122</v>
      </c>
      <c r="C66" s="42">
        <v>100</v>
      </c>
      <c r="D66" s="36" t="s">
        <v>22</v>
      </c>
      <c r="E66" s="36" t="s">
        <v>75</v>
      </c>
      <c r="F66" s="37">
        <f t="shared" si="0"/>
        <v>0</v>
      </c>
      <c r="G66" s="37"/>
      <c r="H66" s="38"/>
      <c r="I66" s="39"/>
      <c r="J66" s="38"/>
      <c r="K66" s="38"/>
      <c r="L66" s="38"/>
      <c r="M66" s="38"/>
      <c r="N66" s="40"/>
      <c r="O66" s="40"/>
      <c r="P66" s="40"/>
      <c r="Q66" s="40"/>
      <c r="R66" s="40"/>
      <c r="S66" s="40"/>
    </row>
    <row r="67" spans="1:19" s="68" customFormat="1" ht="54.75">
      <c r="A67" s="65" t="s">
        <v>123</v>
      </c>
      <c r="B67" s="67" t="s">
        <v>124</v>
      </c>
      <c r="C67" s="42">
        <v>500</v>
      </c>
      <c r="D67" s="36" t="s">
        <v>22</v>
      </c>
      <c r="E67" s="36" t="s">
        <v>75</v>
      </c>
      <c r="F67" s="37">
        <f t="shared" si="0"/>
        <v>954</v>
      </c>
      <c r="G67" s="37">
        <v>954</v>
      </c>
      <c r="H67" s="38"/>
      <c r="I67" s="39"/>
      <c r="J67" s="38"/>
      <c r="K67" s="38"/>
      <c r="L67" s="38"/>
      <c r="M67" s="38"/>
      <c r="N67" s="37">
        <f aca="true" t="shared" si="30" ref="N67:N76">SUM(O67:P67)</f>
        <v>954</v>
      </c>
      <c r="O67" s="40">
        <v>954</v>
      </c>
      <c r="P67" s="40"/>
      <c r="Q67" s="37">
        <f aca="true" t="shared" si="31" ref="Q67:Q76">SUM(R67:S67)</f>
        <v>954</v>
      </c>
      <c r="R67" s="40">
        <v>954</v>
      </c>
      <c r="S67" s="40"/>
    </row>
    <row r="68" spans="1:19" ht="27">
      <c r="A68" s="65" t="s">
        <v>125</v>
      </c>
      <c r="B68" s="35" t="s">
        <v>126</v>
      </c>
      <c r="C68" s="36"/>
      <c r="D68" s="36"/>
      <c r="E68" s="36"/>
      <c r="F68" s="37">
        <f t="shared" si="0"/>
        <v>18.8</v>
      </c>
      <c r="G68" s="37">
        <f aca="true" t="shared" si="32" ref="G68:M68">G69+G70</f>
        <v>18.8</v>
      </c>
      <c r="H68" s="38">
        <f t="shared" si="32"/>
        <v>0</v>
      </c>
      <c r="I68" s="39">
        <f t="shared" si="32"/>
        <v>0</v>
      </c>
      <c r="J68" s="38">
        <f t="shared" si="32"/>
        <v>0</v>
      </c>
      <c r="K68" s="38">
        <f t="shared" si="32"/>
        <v>0</v>
      </c>
      <c r="L68" s="38">
        <f t="shared" si="32"/>
        <v>0</v>
      </c>
      <c r="M68" s="38">
        <f t="shared" si="32"/>
        <v>0</v>
      </c>
      <c r="N68" s="37">
        <f t="shared" si="30"/>
        <v>18.8</v>
      </c>
      <c r="O68" s="37">
        <f>O69+O70</f>
        <v>18.8</v>
      </c>
      <c r="P68" s="37">
        <f>P69+P70</f>
        <v>0</v>
      </c>
      <c r="Q68" s="37">
        <f t="shared" si="31"/>
        <v>18.8</v>
      </c>
      <c r="R68" s="37">
        <f>R69+R70</f>
        <v>18.8</v>
      </c>
      <c r="S68" s="37">
        <f>S69+S70</f>
        <v>0</v>
      </c>
    </row>
    <row r="69" spans="1:19" ht="27">
      <c r="A69" s="43" t="s">
        <v>113</v>
      </c>
      <c r="B69" s="35" t="s">
        <v>127</v>
      </c>
      <c r="C69" s="36" t="s">
        <v>114</v>
      </c>
      <c r="D69" s="36" t="s">
        <v>22</v>
      </c>
      <c r="E69" s="36" t="s">
        <v>55</v>
      </c>
      <c r="F69" s="37">
        <f t="shared" si="0"/>
        <v>3.5</v>
      </c>
      <c r="G69" s="37">
        <v>6.2</v>
      </c>
      <c r="H69" s="38">
        <v>-2.7</v>
      </c>
      <c r="I69" s="39"/>
      <c r="J69" s="38"/>
      <c r="K69" s="38"/>
      <c r="L69" s="38"/>
      <c r="M69" s="38"/>
      <c r="N69" s="37">
        <f t="shared" si="30"/>
        <v>6.2</v>
      </c>
      <c r="O69" s="40">
        <v>6.2</v>
      </c>
      <c r="P69" s="40"/>
      <c r="Q69" s="37">
        <f t="shared" si="31"/>
        <v>6.2</v>
      </c>
      <c r="R69" s="40">
        <v>6.2</v>
      </c>
      <c r="S69" s="40"/>
    </row>
    <row r="70" spans="1:19" ht="41.25">
      <c r="A70" s="70" t="s">
        <v>128</v>
      </c>
      <c r="B70" s="62" t="s">
        <v>129</v>
      </c>
      <c r="C70" s="36" t="s">
        <v>114</v>
      </c>
      <c r="D70" s="36" t="s">
        <v>22</v>
      </c>
      <c r="E70" s="36" t="s">
        <v>75</v>
      </c>
      <c r="F70" s="37">
        <f t="shared" si="0"/>
        <v>15.3</v>
      </c>
      <c r="G70" s="37">
        <v>12.6</v>
      </c>
      <c r="H70" s="38">
        <v>2.7</v>
      </c>
      <c r="I70" s="39"/>
      <c r="J70" s="38"/>
      <c r="K70" s="38"/>
      <c r="L70" s="38"/>
      <c r="M70" s="38"/>
      <c r="N70" s="37">
        <f t="shared" si="30"/>
        <v>12.6</v>
      </c>
      <c r="O70" s="40">
        <v>12.6</v>
      </c>
      <c r="P70" s="40"/>
      <c r="Q70" s="37">
        <f t="shared" si="31"/>
        <v>12.6</v>
      </c>
      <c r="R70" s="40">
        <v>12.6</v>
      </c>
      <c r="S70" s="40"/>
    </row>
    <row r="71" spans="1:19" ht="27">
      <c r="A71" s="65" t="s">
        <v>130</v>
      </c>
      <c r="B71" s="35" t="s">
        <v>131</v>
      </c>
      <c r="C71" s="36"/>
      <c r="D71" s="36"/>
      <c r="E71" s="36"/>
      <c r="F71" s="37">
        <f t="shared" si="0"/>
        <v>0</v>
      </c>
      <c r="G71" s="37">
        <f aca="true" t="shared" si="33" ref="G71:M71">G72</f>
        <v>0</v>
      </c>
      <c r="H71" s="38">
        <f t="shared" si="33"/>
        <v>0</v>
      </c>
      <c r="I71" s="39">
        <f t="shared" si="33"/>
        <v>0</v>
      </c>
      <c r="J71" s="38">
        <f t="shared" si="33"/>
        <v>0</v>
      </c>
      <c r="K71" s="38">
        <f t="shared" si="33"/>
        <v>0</v>
      </c>
      <c r="L71" s="38">
        <f t="shared" si="33"/>
        <v>0</v>
      </c>
      <c r="M71" s="38">
        <f t="shared" si="33"/>
        <v>0</v>
      </c>
      <c r="N71" s="37">
        <f t="shared" si="30"/>
        <v>13.5</v>
      </c>
      <c r="O71" s="37">
        <f>O72</f>
        <v>13.5</v>
      </c>
      <c r="P71" s="37">
        <f>P72</f>
        <v>0</v>
      </c>
      <c r="Q71" s="37">
        <f t="shared" si="31"/>
        <v>13.5</v>
      </c>
      <c r="R71" s="37">
        <f>R72</f>
        <v>13.5</v>
      </c>
      <c r="S71" s="37">
        <f>S72</f>
        <v>0</v>
      </c>
    </row>
    <row r="72" spans="1:19" ht="41.25">
      <c r="A72" s="43" t="s">
        <v>111</v>
      </c>
      <c r="B72" s="35" t="s">
        <v>132</v>
      </c>
      <c r="C72" s="36" t="s">
        <v>27</v>
      </c>
      <c r="D72" s="36" t="s">
        <v>22</v>
      </c>
      <c r="E72" s="36" t="s">
        <v>55</v>
      </c>
      <c r="F72" s="37">
        <f t="shared" si="0"/>
        <v>0</v>
      </c>
      <c r="G72" s="37">
        <v>0</v>
      </c>
      <c r="H72" s="38"/>
      <c r="I72" s="39"/>
      <c r="J72" s="38"/>
      <c r="K72" s="38"/>
      <c r="L72" s="38"/>
      <c r="M72" s="38"/>
      <c r="N72" s="37">
        <f t="shared" si="30"/>
        <v>13.5</v>
      </c>
      <c r="O72" s="40">
        <v>13.5</v>
      </c>
      <c r="P72" s="40"/>
      <c r="Q72" s="37">
        <f t="shared" si="31"/>
        <v>13.5</v>
      </c>
      <c r="R72" s="40">
        <v>13.5</v>
      </c>
      <c r="S72" s="40"/>
    </row>
    <row r="73" spans="1:19" ht="13.5">
      <c r="A73" s="71" t="s">
        <v>133</v>
      </c>
      <c r="B73" s="29">
        <v>99</v>
      </c>
      <c r="C73" s="53"/>
      <c r="D73" s="36"/>
      <c r="E73" s="30"/>
      <c r="F73" s="72">
        <f t="shared" si="0"/>
        <v>6686.5470000000005</v>
      </c>
      <c r="G73" s="31">
        <f aca="true" t="shared" si="34" ref="G73:M73">G74</f>
        <v>6547.1</v>
      </c>
      <c r="H73" s="32">
        <f t="shared" si="34"/>
        <v>0</v>
      </c>
      <c r="I73" s="73">
        <f t="shared" si="34"/>
        <v>139.447</v>
      </c>
      <c r="J73" s="32">
        <f t="shared" si="34"/>
        <v>0</v>
      </c>
      <c r="K73" s="32">
        <f t="shared" si="34"/>
        <v>0</v>
      </c>
      <c r="L73" s="32">
        <f t="shared" si="34"/>
        <v>0</v>
      </c>
      <c r="M73" s="32">
        <f t="shared" si="34"/>
        <v>0</v>
      </c>
      <c r="N73" s="31">
        <f t="shared" si="30"/>
        <v>6997.7</v>
      </c>
      <c r="O73" s="31">
        <f>O74</f>
        <v>6997.7</v>
      </c>
      <c r="P73" s="31">
        <f>P74</f>
        <v>0</v>
      </c>
      <c r="Q73" s="31">
        <f t="shared" si="31"/>
        <v>7463.5</v>
      </c>
      <c r="R73" s="31">
        <f>R74</f>
        <v>7463.5</v>
      </c>
      <c r="S73" s="31">
        <f>S74</f>
        <v>0</v>
      </c>
    </row>
    <row r="74" spans="1:19" ht="13.5">
      <c r="A74" s="63" t="s">
        <v>134</v>
      </c>
      <c r="B74" s="35" t="s">
        <v>135</v>
      </c>
      <c r="C74" s="42"/>
      <c r="D74" s="36"/>
      <c r="E74" s="36"/>
      <c r="F74" s="74">
        <f t="shared" si="0"/>
        <v>6686.5470000000005</v>
      </c>
      <c r="G74" s="37">
        <f>SUM(G75:G91)</f>
        <v>6547.1</v>
      </c>
      <c r="H74" s="38">
        <f>SUM(H75:H91)</f>
        <v>0</v>
      </c>
      <c r="I74" s="75">
        <f>SUM(I75:I91)</f>
        <v>139.447</v>
      </c>
      <c r="J74" s="38">
        <f>SUM(J75:J98)</f>
        <v>0</v>
      </c>
      <c r="K74" s="38">
        <f>SUM(K75:K98)</f>
        <v>0</v>
      </c>
      <c r="L74" s="38">
        <f>SUM(L75:L98)</f>
        <v>0</v>
      </c>
      <c r="M74" s="38">
        <f>SUM(M75:M98)</f>
        <v>0</v>
      </c>
      <c r="N74" s="37">
        <f t="shared" si="30"/>
        <v>6997.7</v>
      </c>
      <c r="O74" s="38">
        <f>SUM(O75:O91)</f>
        <v>6997.7</v>
      </c>
      <c r="P74" s="38">
        <f>SUM(P75:P91)</f>
        <v>0</v>
      </c>
      <c r="Q74" s="37">
        <f t="shared" si="31"/>
        <v>7463.5</v>
      </c>
      <c r="R74" s="38">
        <f>SUM(R75:R91)</f>
        <v>7463.5</v>
      </c>
      <c r="S74" s="38">
        <f>SUM(S75:S91)</f>
        <v>0</v>
      </c>
    </row>
    <row r="75" spans="1:19" ht="82.5">
      <c r="A75" s="66" t="s">
        <v>136</v>
      </c>
      <c r="B75" s="67" t="s">
        <v>137</v>
      </c>
      <c r="C75" s="36" t="s">
        <v>138</v>
      </c>
      <c r="D75" s="36" t="s">
        <v>22</v>
      </c>
      <c r="E75" s="36" t="s">
        <v>55</v>
      </c>
      <c r="F75" s="37">
        <f t="shared" si="0"/>
        <v>914.2</v>
      </c>
      <c r="G75" s="37">
        <v>914.2</v>
      </c>
      <c r="H75" s="38"/>
      <c r="I75" s="39"/>
      <c r="J75" s="38"/>
      <c r="K75" s="38"/>
      <c r="L75" s="38"/>
      <c r="M75" s="38"/>
      <c r="N75" s="37">
        <f t="shared" si="30"/>
        <v>914.2</v>
      </c>
      <c r="O75" s="40">
        <v>914.2</v>
      </c>
      <c r="P75" s="40"/>
      <c r="Q75" s="37">
        <f t="shared" si="31"/>
        <v>914.2</v>
      </c>
      <c r="R75" s="40">
        <v>914.2</v>
      </c>
      <c r="S75" s="40"/>
    </row>
    <row r="76" spans="1:19" s="46" customFormat="1" ht="82.5">
      <c r="A76" s="43" t="s">
        <v>139</v>
      </c>
      <c r="B76" s="67">
        <v>9990080010</v>
      </c>
      <c r="C76" s="42">
        <v>100</v>
      </c>
      <c r="D76" s="36" t="s">
        <v>22</v>
      </c>
      <c r="E76" s="36" t="s">
        <v>55</v>
      </c>
      <c r="F76" s="37">
        <f t="shared" si="0"/>
        <v>738.4</v>
      </c>
      <c r="G76" s="37">
        <v>738.4</v>
      </c>
      <c r="H76" s="38"/>
      <c r="I76" s="39"/>
      <c r="J76" s="38"/>
      <c r="K76" s="38"/>
      <c r="L76" s="38"/>
      <c r="M76" s="38"/>
      <c r="N76" s="37">
        <f t="shared" si="30"/>
        <v>738.4</v>
      </c>
      <c r="O76" s="40">
        <v>738.4</v>
      </c>
      <c r="P76" s="40"/>
      <c r="Q76" s="37">
        <f t="shared" si="31"/>
        <v>738.4</v>
      </c>
      <c r="R76" s="40">
        <v>738.4</v>
      </c>
      <c r="S76" s="40"/>
    </row>
    <row r="77" spans="1:19" s="68" customFormat="1" ht="82.5" hidden="1">
      <c r="A77" s="65" t="s">
        <v>121</v>
      </c>
      <c r="B77" s="67">
        <v>9990080080</v>
      </c>
      <c r="C77" s="42">
        <v>100</v>
      </c>
      <c r="D77" s="36" t="s">
        <v>22</v>
      </c>
      <c r="E77" s="36" t="s">
        <v>55</v>
      </c>
      <c r="F77" s="37">
        <f t="shared" si="0"/>
        <v>0</v>
      </c>
      <c r="G77" s="37"/>
      <c r="H77" s="38"/>
      <c r="I77" s="39"/>
      <c r="J77" s="38"/>
      <c r="K77" s="38"/>
      <c r="L77" s="38"/>
      <c r="M77" s="38"/>
      <c r="N77" s="40"/>
      <c r="O77" s="40"/>
      <c r="P77" s="40"/>
      <c r="Q77" s="40"/>
      <c r="R77" s="40"/>
      <c r="S77" s="40"/>
    </row>
    <row r="78" spans="1:19" s="68" customFormat="1" ht="69">
      <c r="A78" s="34" t="s">
        <v>140</v>
      </c>
      <c r="B78" s="35" t="s">
        <v>141</v>
      </c>
      <c r="C78" s="36" t="s">
        <v>142</v>
      </c>
      <c r="D78" s="36" t="s">
        <v>22</v>
      </c>
      <c r="E78" s="36" t="s">
        <v>55</v>
      </c>
      <c r="F78" s="37">
        <f t="shared" si="0"/>
        <v>819.1</v>
      </c>
      <c r="G78" s="37">
        <v>819.1</v>
      </c>
      <c r="H78" s="38"/>
      <c r="I78" s="39"/>
      <c r="J78" s="38"/>
      <c r="K78" s="38"/>
      <c r="L78" s="38"/>
      <c r="M78" s="38"/>
      <c r="N78" s="37">
        <f aca="true" t="shared" si="35" ref="N78:N85">SUM(O78:P78)</f>
        <v>819.1</v>
      </c>
      <c r="O78" s="40">
        <v>819.1</v>
      </c>
      <c r="P78" s="40"/>
      <c r="Q78" s="37">
        <f aca="true" t="shared" si="36" ref="Q78:Q85">SUM(R78:S78)</f>
        <v>819.1</v>
      </c>
      <c r="R78" s="40">
        <v>819.1</v>
      </c>
      <c r="S78" s="40"/>
    </row>
    <row r="79" spans="1:19" s="68" customFormat="1" ht="41.25">
      <c r="A79" s="64" t="s">
        <v>143</v>
      </c>
      <c r="B79" s="67">
        <v>9990060250</v>
      </c>
      <c r="C79" s="42">
        <v>200</v>
      </c>
      <c r="D79" s="36" t="s">
        <v>22</v>
      </c>
      <c r="E79" s="36" t="s">
        <v>144</v>
      </c>
      <c r="F79" s="74">
        <f t="shared" si="0"/>
        <v>69.147</v>
      </c>
      <c r="G79" s="37">
        <v>0</v>
      </c>
      <c r="H79" s="38"/>
      <c r="I79" s="76">
        <v>69.147</v>
      </c>
      <c r="J79" s="38"/>
      <c r="K79" s="38"/>
      <c r="L79" s="38"/>
      <c r="M79" s="38"/>
      <c r="N79" s="37">
        <f t="shared" si="35"/>
        <v>0</v>
      </c>
      <c r="O79" s="40">
        <v>0</v>
      </c>
      <c r="P79" s="40"/>
      <c r="Q79" s="37">
        <f t="shared" si="36"/>
        <v>0</v>
      </c>
      <c r="R79" s="40">
        <v>0</v>
      </c>
      <c r="S79" s="40"/>
    </row>
    <row r="80" spans="1:19" s="68" customFormat="1" ht="27">
      <c r="A80" s="64" t="s">
        <v>145</v>
      </c>
      <c r="B80" s="67">
        <v>9990060040</v>
      </c>
      <c r="C80" s="42">
        <v>800</v>
      </c>
      <c r="D80" s="36" t="s">
        <v>22</v>
      </c>
      <c r="E80" s="36" t="s">
        <v>146</v>
      </c>
      <c r="F80" s="37">
        <f t="shared" si="0"/>
        <v>31</v>
      </c>
      <c r="G80" s="37">
        <v>31</v>
      </c>
      <c r="H80" s="38"/>
      <c r="I80" s="39"/>
      <c r="J80" s="38"/>
      <c r="K80" s="38"/>
      <c r="L80" s="38"/>
      <c r="M80" s="38"/>
      <c r="N80" s="37">
        <f t="shared" si="35"/>
        <v>31</v>
      </c>
      <c r="O80" s="40">
        <v>31</v>
      </c>
      <c r="P80" s="40"/>
      <c r="Q80" s="37">
        <f t="shared" si="36"/>
        <v>31</v>
      </c>
      <c r="R80" s="40">
        <v>31</v>
      </c>
      <c r="S80" s="40"/>
    </row>
    <row r="81" spans="1:19" ht="41.25" hidden="1">
      <c r="A81" s="34" t="s">
        <v>147</v>
      </c>
      <c r="B81" s="35" t="s">
        <v>148</v>
      </c>
      <c r="C81" s="36" t="s">
        <v>27</v>
      </c>
      <c r="D81" s="36" t="s">
        <v>22</v>
      </c>
      <c r="E81" s="36" t="s">
        <v>75</v>
      </c>
      <c r="F81" s="37">
        <f t="shared" si="0"/>
        <v>0</v>
      </c>
      <c r="G81" s="37"/>
      <c r="H81" s="38"/>
      <c r="I81" s="39"/>
      <c r="J81" s="38"/>
      <c r="K81" s="38"/>
      <c r="L81" s="38"/>
      <c r="M81" s="38"/>
      <c r="N81" s="37">
        <f t="shared" si="35"/>
        <v>0</v>
      </c>
      <c r="O81" s="40"/>
      <c r="P81" s="40"/>
      <c r="Q81" s="37">
        <f t="shared" si="36"/>
        <v>0</v>
      </c>
      <c r="R81" s="40"/>
      <c r="S81" s="40"/>
    </row>
    <row r="82" spans="1:19" ht="27" hidden="1">
      <c r="A82" s="34" t="s">
        <v>149</v>
      </c>
      <c r="B82" s="35" t="s">
        <v>148</v>
      </c>
      <c r="C82" s="36" t="s">
        <v>95</v>
      </c>
      <c r="D82" s="36" t="s">
        <v>22</v>
      </c>
      <c r="E82" s="36" t="s">
        <v>75</v>
      </c>
      <c r="F82" s="37">
        <f t="shared" si="0"/>
        <v>0</v>
      </c>
      <c r="G82" s="37"/>
      <c r="H82" s="38"/>
      <c r="I82" s="39"/>
      <c r="J82" s="38"/>
      <c r="K82" s="38"/>
      <c r="L82" s="38"/>
      <c r="M82" s="38"/>
      <c r="N82" s="37">
        <f t="shared" si="35"/>
        <v>0</v>
      </c>
      <c r="O82" s="40"/>
      <c r="P82" s="40"/>
      <c r="Q82" s="37">
        <f t="shared" si="36"/>
        <v>0</v>
      </c>
      <c r="R82" s="40"/>
      <c r="S82" s="40"/>
    </row>
    <row r="83" spans="1:19" s="80" customFormat="1" ht="54.75">
      <c r="A83" s="77" t="s">
        <v>166</v>
      </c>
      <c r="B83" s="62" t="s">
        <v>150</v>
      </c>
      <c r="C83" s="78" t="s">
        <v>27</v>
      </c>
      <c r="D83" s="78" t="s">
        <v>22</v>
      </c>
      <c r="E83" s="78" t="s">
        <v>75</v>
      </c>
      <c r="F83" s="38">
        <f t="shared" si="0"/>
        <v>2.5</v>
      </c>
      <c r="G83" s="38">
        <v>0</v>
      </c>
      <c r="H83" s="38"/>
      <c r="I83" s="39">
        <v>2.5</v>
      </c>
      <c r="J83" s="38"/>
      <c r="K83" s="38"/>
      <c r="L83" s="38"/>
      <c r="M83" s="38"/>
      <c r="N83" s="37">
        <f t="shared" si="35"/>
        <v>0</v>
      </c>
      <c r="O83" s="79">
        <v>0</v>
      </c>
      <c r="P83" s="79"/>
      <c r="Q83" s="37">
        <f t="shared" si="36"/>
        <v>0</v>
      </c>
      <c r="R83" s="79">
        <v>0</v>
      </c>
      <c r="S83" s="79"/>
    </row>
    <row r="84" spans="1:19" s="68" customFormat="1" ht="82.5">
      <c r="A84" s="81" t="s">
        <v>151</v>
      </c>
      <c r="B84" s="35" t="s">
        <v>152</v>
      </c>
      <c r="C84" s="36" t="s">
        <v>138</v>
      </c>
      <c r="D84" s="36" t="s">
        <v>34</v>
      </c>
      <c r="E84" s="36" t="s">
        <v>39</v>
      </c>
      <c r="F84" s="74">
        <f t="shared" si="0"/>
        <v>99.931</v>
      </c>
      <c r="G84" s="37">
        <v>94.8</v>
      </c>
      <c r="H84" s="75">
        <f>3.952+1.179</f>
        <v>5.131</v>
      </c>
      <c r="I84" s="39"/>
      <c r="J84" s="38"/>
      <c r="K84" s="38"/>
      <c r="L84" s="38"/>
      <c r="M84" s="38"/>
      <c r="N84" s="37">
        <f t="shared" si="35"/>
        <v>94.8</v>
      </c>
      <c r="O84" s="40">
        <v>94.8</v>
      </c>
      <c r="P84" s="40"/>
      <c r="Q84" s="37">
        <f t="shared" si="36"/>
        <v>94.8</v>
      </c>
      <c r="R84" s="40">
        <v>94.8</v>
      </c>
      <c r="S84" s="40"/>
    </row>
    <row r="85" spans="1:19" s="68" customFormat="1" ht="54.75">
      <c r="A85" s="81" t="s">
        <v>153</v>
      </c>
      <c r="B85" s="35" t="s">
        <v>152</v>
      </c>
      <c r="C85" s="36" t="s">
        <v>27</v>
      </c>
      <c r="D85" s="36" t="s">
        <v>34</v>
      </c>
      <c r="E85" s="36" t="s">
        <v>39</v>
      </c>
      <c r="F85" s="74">
        <f t="shared" si="0"/>
        <v>18.269000000000002</v>
      </c>
      <c r="G85" s="37">
        <f>23.1+0.3</f>
        <v>23.400000000000002</v>
      </c>
      <c r="H85" s="75">
        <v>-5.131</v>
      </c>
      <c r="I85" s="39"/>
      <c r="J85" s="38"/>
      <c r="K85" s="38"/>
      <c r="L85" s="38"/>
      <c r="M85" s="38"/>
      <c r="N85" s="37">
        <f t="shared" si="35"/>
        <v>24.5</v>
      </c>
      <c r="O85" s="40">
        <f>26.6-2.1</f>
        <v>24.5</v>
      </c>
      <c r="P85" s="40"/>
      <c r="Q85" s="37">
        <f t="shared" si="36"/>
        <v>28.8</v>
      </c>
      <c r="R85" s="40">
        <f>26.6+2.2</f>
        <v>28.8</v>
      </c>
      <c r="S85" s="40"/>
    </row>
    <row r="86" spans="1:19" ht="54.75" hidden="1">
      <c r="A86" s="34" t="s">
        <v>154</v>
      </c>
      <c r="B86" s="35" t="s">
        <v>155</v>
      </c>
      <c r="C86" s="36" t="s">
        <v>27</v>
      </c>
      <c r="D86" s="36" t="s">
        <v>39</v>
      </c>
      <c r="E86" s="36" t="s">
        <v>108</v>
      </c>
      <c r="F86" s="37">
        <f t="shared" si="0"/>
        <v>0</v>
      </c>
      <c r="G86" s="37"/>
      <c r="H86" s="38"/>
      <c r="I86" s="39"/>
      <c r="J86" s="38"/>
      <c r="K86" s="38"/>
      <c r="L86" s="38"/>
      <c r="M86" s="38"/>
      <c r="N86" s="40"/>
      <c r="O86" s="40"/>
      <c r="P86" s="40"/>
      <c r="Q86" s="40"/>
      <c r="R86" s="40"/>
      <c r="S86" s="40"/>
    </row>
    <row r="87" spans="1:19" ht="41.25">
      <c r="A87" s="66" t="s">
        <v>156</v>
      </c>
      <c r="B87" s="35" t="s">
        <v>157</v>
      </c>
      <c r="C87" s="36" t="s">
        <v>114</v>
      </c>
      <c r="D87" s="36" t="s">
        <v>55</v>
      </c>
      <c r="E87" s="36" t="s">
        <v>22</v>
      </c>
      <c r="F87" s="82">
        <f t="shared" si="0"/>
        <v>3501.3620300000002</v>
      </c>
      <c r="G87" s="83">
        <f>72.5+3674.19</f>
        <v>3746.69</v>
      </c>
      <c r="H87" s="84">
        <v>-313.12797</v>
      </c>
      <c r="I87" s="85">
        <v>67.8</v>
      </c>
      <c r="J87" s="83"/>
      <c r="K87" s="83"/>
      <c r="L87" s="83"/>
      <c r="M87" s="83"/>
      <c r="N87" s="37">
        <f>SUM(O87:P87)</f>
        <v>4196.19</v>
      </c>
      <c r="O87" s="86">
        <f>72.5+4123.69</f>
        <v>4196.19</v>
      </c>
      <c r="P87" s="86"/>
      <c r="Q87" s="37">
        <f>SUM(R87:S87)</f>
        <v>4657.69</v>
      </c>
      <c r="R87" s="86">
        <f>72.5+4585.19</f>
        <v>4657.69</v>
      </c>
      <c r="S87" s="86"/>
    </row>
    <row r="88" spans="1:19" ht="41.25" hidden="1">
      <c r="A88" s="66" t="s">
        <v>156</v>
      </c>
      <c r="B88" s="35" t="s">
        <v>157</v>
      </c>
      <c r="C88" s="36" t="s">
        <v>114</v>
      </c>
      <c r="D88" s="36" t="s">
        <v>55</v>
      </c>
      <c r="E88" s="36" t="s">
        <v>22</v>
      </c>
      <c r="F88" s="37">
        <f t="shared" si="0"/>
        <v>0</v>
      </c>
      <c r="G88" s="37"/>
      <c r="H88" s="38"/>
      <c r="I88" s="39"/>
      <c r="J88" s="38"/>
      <c r="K88" s="38"/>
      <c r="L88" s="38"/>
      <c r="M88" s="38"/>
      <c r="N88" s="40"/>
      <c r="O88" s="40"/>
      <c r="P88" s="40"/>
      <c r="Q88" s="40"/>
      <c r="R88" s="40"/>
      <c r="S88" s="40"/>
    </row>
    <row r="89" spans="1:19" ht="27" hidden="1">
      <c r="A89" s="66" t="s">
        <v>158</v>
      </c>
      <c r="B89" s="35" t="s">
        <v>159</v>
      </c>
      <c r="C89" s="36" t="s">
        <v>142</v>
      </c>
      <c r="D89" s="36" t="s">
        <v>60</v>
      </c>
      <c r="E89" s="36" t="s">
        <v>39</v>
      </c>
      <c r="F89" s="37">
        <f t="shared" si="0"/>
        <v>0</v>
      </c>
      <c r="G89" s="87"/>
      <c r="H89" s="83"/>
      <c r="I89" s="85"/>
      <c r="J89" s="83"/>
      <c r="K89" s="83"/>
      <c r="L89" s="83"/>
      <c r="M89" s="83"/>
      <c r="N89" s="40"/>
      <c r="O89" s="40"/>
      <c r="P89" s="40"/>
      <c r="Q89" s="40"/>
      <c r="R89" s="40"/>
      <c r="S89" s="40"/>
    </row>
    <row r="90" spans="1:19" ht="27">
      <c r="A90" s="66" t="s">
        <v>160</v>
      </c>
      <c r="B90" s="67">
        <v>9990014970</v>
      </c>
      <c r="C90" s="42">
        <v>500</v>
      </c>
      <c r="D90" s="36" t="s">
        <v>60</v>
      </c>
      <c r="E90" s="36" t="s">
        <v>55</v>
      </c>
      <c r="F90" s="87">
        <f t="shared" si="0"/>
        <v>179.51</v>
      </c>
      <c r="G90" s="87">
        <v>179.51</v>
      </c>
      <c r="H90" s="83"/>
      <c r="I90" s="85"/>
      <c r="J90" s="83"/>
      <c r="K90" s="83"/>
      <c r="L90" s="83"/>
      <c r="M90" s="83"/>
      <c r="N90" s="37">
        <f>SUM(O90:P90)</f>
        <v>179.51</v>
      </c>
      <c r="O90" s="88">
        <v>179.51</v>
      </c>
      <c r="P90" s="88"/>
      <c r="Q90" s="37">
        <f>SUM(R90:S90)</f>
        <v>179.51</v>
      </c>
      <c r="R90" s="88">
        <v>179.51</v>
      </c>
      <c r="S90" s="88"/>
    </row>
    <row r="91" spans="1:19" ht="61.5" customHeight="1">
      <c r="A91" s="66" t="s">
        <v>161</v>
      </c>
      <c r="B91" s="67" t="s">
        <v>162</v>
      </c>
      <c r="C91" s="42">
        <v>400</v>
      </c>
      <c r="D91" s="36" t="s">
        <v>146</v>
      </c>
      <c r="E91" s="36" t="s">
        <v>34</v>
      </c>
      <c r="F91" s="82">
        <f t="shared" si="0"/>
        <v>313.12797</v>
      </c>
      <c r="G91" s="37">
        <v>0</v>
      </c>
      <c r="H91" s="84">
        <v>313.12797</v>
      </c>
      <c r="I91" s="39">
        <v>0</v>
      </c>
      <c r="J91" s="38">
        <v>0</v>
      </c>
      <c r="K91" s="38">
        <v>0</v>
      </c>
      <c r="L91" s="38">
        <v>0</v>
      </c>
      <c r="M91" s="38">
        <v>0</v>
      </c>
      <c r="N91" s="37">
        <f>SUM(O91:P91)</f>
        <v>0</v>
      </c>
      <c r="O91" s="40">
        <v>0</v>
      </c>
      <c r="P91" s="40"/>
      <c r="Q91" s="37">
        <f>SUM(R91:S91)</f>
        <v>0</v>
      </c>
      <c r="R91" s="40">
        <v>0</v>
      </c>
      <c r="S91" s="40"/>
    </row>
    <row r="92" spans="1:19" s="50" customFormat="1" ht="13.5">
      <c r="A92" s="89" t="s">
        <v>163</v>
      </c>
      <c r="B92" s="90"/>
      <c r="C92" s="91"/>
      <c r="D92" s="91"/>
      <c r="E92" s="91"/>
      <c r="F92" s="72">
        <f t="shared" si="0"/>
        <v>33115.447</v>
      </c>
      <c r="G92" s="92">
        <f>SUM(G14+G19+G31+G40+G45+G58+G73)</f>
        <v>24078.5</v>
      </c>
      <c r="H92" s="92">
        <f>SUM(H14+H19+H31+H40+H45+H58+H73)</f>
        <v>6000</v>
      </c>
      <c r="I92" s="93">
        <f>SUM(I14+I19+I31+I40+I45+I58+I73)</f>
        <v>3036.947</v>
      </c>
      <c r="J92" s="92">
        <f>SUM(J12+J24+J29+J34+J49+J66)+J7</f>
        <v>0</v>
      </c>
      <c r="K92" s="92">
        <f>SUM(K12+K24+K29+K34+K49+K66)+K7</f>
        <v>0</v>
      </c>
      <c r="L92" s="92">
        <f>SUM(L12+L24+L29+L34+L49+L66)+L7</f>
        <v>0</v>
      </c>
      <c r="M92" s="92">
        <f>SUM(M12+M24+M29+M34+M49+M66)+M7</f>
        <v>0</v>
      </c>
      <c r="N92" s="92">
        <f aca="true" t="shared" si="37" ref="N92:S92">SUM(N14+N19+N31+N40+N45+N58+N73)</f>
        <v>23935.600000000002</v>
      </c>
      <c r="O92" s="92">
        <f t="shared" si="37"/>
        <v>23935.600000000002</v>
      </c>
      <c r="P92" s="92">
        <f t="shared" si="37"/>
        <v>0</v>
      </c>
      <c r="Q92" s="92">
        <f t="shared" si="37"/>
        <v>24525.9</v>
      </c>
      <c r="R92" s="92">
        <f t="shared" si="37"/>
        <v>24525.9</v>
      </c>
      <c r="S92" s="92">
        <f t="shared" si="37"/>
        <v>0</v>
      </c>
    </row>
    <row r="93" ht="12.75" hidden="1">
      <c r="F93" s="4" t="s">
        <v>164</v>
      </c>
    </row>
    <row r="94" spans="4:17" ht="12.75" hidden="1">
      <c r="D94" s="4" t="s">
        <v>165</v>
      </c>
      <c r="G94" s="94">
        <f>G14+G19+G31+G42+G90</f>
        <v>5173.91</v>
      </c>
      <c r="H94" s="94"/>
      <c r="I94" s="94"/>
      <c r="J94" s="94"/>
      <c r="K94" s="94"/>
      <c r="L94" s="94"/>
      <c r="M94" s="94"/>
      <c r="N94" s="94">
        <f>N14+N19+N31+N42+N90</f>
        <v>4765.71</v>
      </c>
      <c r="O94" s="94"/>
      <c r="P94" s="94"/>
      <c r="Q94" s="94">
        <f>Q14+Q19+Q31+Q42+Q90</f>
        <v>4844.81</v>
      </c>
    </row>
    <row r="95" ht="12.75" hidden="1"/>
    <row r="96" ht="12.75" hidden="1"/>
  </sheetData>
  <sheetProtection selectLockedCells="1" selectUnlockedCells="1"/>
  <mergeCells count="7">
    <mergeCell ref="A10:Q10"/>
    <mergeCell ref="N2:Q2"/>
    <mergeCell ref="E3:Q3"/>
    <mergeCell ref="N4:Q4"/>
    <mergeCell ref="N6:Q6"/>
    <mergeCell ref="E7:Q7"/>
    <mergeCell ref="E8:Q8"/>
  </mergeCells>
  <printOptions/>
  <pageMargins left="0.5902777777777778" right="0.19652777777777777" top="0.9840277777777777" bottom="0.5902777777777778" header="0.5118055555555555" footer="0.5118055555555555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cp:lastPrinted>2021-08-27T06:54:07Z</cp:lastPrinted>
  <dcterms:modified xsi:type="dcterms:W3CDTF">2021-08-30T09:57:29Z</dcterms:modified>
  <cp:category/>
  <cp:version/>
  <cp:contentType/>
  <cp:contentStatus/>
</cp:coreProperties>
</file>